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0\03_CUENTA_PUBLICA\"/>
    </mc:Choice>
  </mc:AlternateContent>
  <xr:revisionPtr revIDLastSave="0" documentId="13_ncr:1_{3219740D-6760-4B3B-8098-21D49EE55814}" xr6:coauthVersionLast="45" xr6:coauthVersionMax="45" xr10:uidLastSave="{00000000-0000-0000-0000-000000000000}"/>
  <bookViews>
    <workbookView xWindow="-120" yWindow="-120" windowWidth="24240" windowHeight="13140" tabRatio="800" firstSheet="20" activeTab="38" xr2:uid="{00000000-000D-0000-FFFF-FFFF00000000}"/>
  </bookViews>
  <sheets>
    <sheet name="ESF (2)" sheetId="24" r:id="rId1"/>
    <sheet name="ACT (2)" sheetId="25" r:id="rId2"/>
    <sheet name="VHP (2)" sheetId="26" r:id="rId3"/>
    <sheet name="CSF" sheetId="4" r:id="rId4"/>
    <sheet name="EFE" sheetId="5" r:id="rId5"/>
    <sheet name="EAA" sheetId="6" r:id="rId6"/>
    <sheet name="ADP" sheetId="7" r:id="rId7"/>
    <sheet name="Hoja1" sheetId="8" state="hidden" r:id="rId8"/>
    <sheet name="IPC" sheetId="9" r:id="rId9"/>
    <sheet name="Notas a los Edos Financieros" sheetId="11" r:id="rId10"/>
    <sheet name="ESF" sheetId="12" r:id="rId11"/>
    <sheet name="ACT" sheetId="14" r:id="rId12"/>
    <sheet name="VHP" sheetId="16" r:id="rId13"/>
    <sheet name="EFE (2)" sheetId="18" r:id="rId14"/>
    <sheet name="Conciliacion_Ig" sheetId="20" r:id="rId15"/>
    <sheet name="Conciliacion_Eg" sheetId="21" r:id="rId16"/>
    <sheet name="Memoria" sheetId="22" r:id="rId17"/>
    <sheet name="Memoria (I)" sheetId="23" r:id="rId18"/>
    <sheet name="EAI" sheetId="27" r:id="rId19"/>
    <sheet name="COG" sheetId="28" r:id="rId20"/>
    <sheet name="CTG" sheetId="29" r:id="rId21"/>
    <sheet name="CA" sheetId="30" r:id="rId22"/>
    <sheet name="CFG" sheetId="31" r:id="rId23"/>
    <sheet name="ENT" sheetId="32" r:id="rId24"/>
    <sheet name="IND" sheetId="33" r:id="rId25"/>
    <sheet name="FFF" sheetId="34" r:id="rId26"/>
    <sheet name="GCP" sheetId="35" r:id="rId27"/>
    <sheet name="PPI" sheetId="36" r:id="rId28"/>
    <sheet name="INR" sheetId="38" r:id="rId29"/>
    <sheet name="Hoja1 (2)" sheetId="40" state="hidden" r:id="rId30"/>
    <sheet name="0334_RED" sheetId="41" r:id="rId31"/>
    <sheet name="Muebles_Contable" sheetId="43" r:id="rId32"/>
    <sheet name="Inmuebles_Contable" sheetId="44" r:id="rId33"/>
    <sheet name="Datos Generales" sheetId="45" r:id="rId34"/>
    <sheet name="Info General" sheetId="46" state="hidden" r:id="rId35"/>
    <sheet name="datos" sheetId="47" state="hidden" r:id="rId36"/>
    <sheet name="Formato 1" sheetId="48" r:id="rId37"/>
    <sheet name="F01" sheetId="49" state="hidden" r:id="rId38"/>
    <sheet name="Formato 2" sheetId="50" r:id="rId39"/>
    <sheet name="F02" sheetId="51" state="hidden" r:id="rId40"/>
    <sheet name="Formato 3" sheetId="52" r:id="rId41"/>
    <sheet name="F03" sheetId="53" state="hidden" r:id="rId42"/>
    <sheet name="Formato 4" sheetId="54" r:id="rId43"/>
    <sheet name="F04" sheetId="55" state="hidden" r:id="rId44"/>
    <sheet name="Formato 5" sheetId="56" r:id="rId45"/>
    <sheet name="F05" sheetId="57" state="hidden" r:id="rId46"/>
    <sheet name="Formato 6 a)" sheetId="58" r:id="rId47"/>
    <sheet name="F06a" sheetId="59" state="hidden" r:id="rId48"/>
    <sheet name="Formato 6 b)" sheetId="60" r:id="rId49"/>
    <sheet name="F06b" sheetId="61" state="hidden" r:id="rId50"/>
    <sheet name="Formato 6 c)" sheetId="62" r:id="rId51"/>
    <sheet name="F06c" sheetId="63" state="hidden" r:id="rId52"/>
    <sheet name="Formato 6 d)" sheetId="64" r:id="rId53"/>
    <sheet name="F06d" sheetId="65" state="hidden" r:id="rId54"/>
    <sheet name="Formato 7 a)" sheetId="66" r:id="rId55"/>
    <sheet name="F07a" sheetId="67" state="hidden" r:id="rId56"/>
    <sheet name="Formato 7 b)" sheetId="68" r:id="rId57"/>
    <sheet name="F07b" sheetId="69" state="hidden" r:id="rId58"/>
    <sheet name="Formato 7 c)" sheetId="70" r:id="rId59"/>
    <sheet name="F07c" sheetId="71" state="hidden" r:id="rId60"/>
    <sheet name="Formato 7 d)" sheetId="72" r:id="rId61"/>
    <sheet name="F07d" sheetId="73" state="hidden" r:id="rId62"/>
    <sheet name="Formato 8" sheetId="74" r:id="rId63"/>
    <sheet name="F08" sheetId="75" state="hidden" r:id="rId64"/>
    <sheet name="Hoja1 (3)" sheetId="76" state="hidden" r:id="rId65"/>
    <sheet name="Guia" sheetId="77" r:id="rId66"/>
    <sheet name="IPF" sheetId="78" r:id="rId67"/>
    <sheet name="RCTAB" sheetId="79" r:id="rId68"/>
    <sheet name="Hoja1 (4)" sheetId="80" state="hidden" r:id="rId69"/>
    <sheet name="MPASUB" sheetId="81" r:id="rId70"/>
    <sheet name="Instructivo_MPASUB" sheetId="82" r:id="rId71"/>
    <sheet name="DGF" sheetId="83" r:id="rId72"/>
  </sheets>
  <definedNames>
    <definedName name="_xlnm._FilterDatabase" localSheetId="27" hidden="1">PPI!$A$3:$N$29</definedName>
    <definedName name="_ftn1" localSheetId="28">#REF!</definedName>
    <definedName name="_ftnref1" localSheetId="28">#REF!</definedName>
    <definedName name="Abr">#REF!</definedName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_xlnm.Print_Area" localSheetId="25">FFF!$A$1:$D$41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e">#REF!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Feb">#REF!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Jul">#REF!</definedName>
    <definedName name="Jun">#REF!</definedName>
    <definedName name="Mar">#REF!</definedName>
    <definedName name="MAX_VALUE">'Info General'!$E$30</definedName>
    <definedName name="May">#REF!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" i="38" l="1"/>
  <c r="H30" i="81"/>
  <c r="E29" i="78"/>
  <c r="E21" i="78"/>
  <c r="E13" i="78"/>
  <c r="T52" i="75"/>
  <c r="S52" i="75"/>
  <c r="R52" i="75"/>
  <c r="Q52" i="75"/>
  <c r="P52" i="75"/>
  <c r="A52" i="75"/>
  <c r="T51" i="75"/>
  <c r="S51" i="75"/>
  <c r="R51" i="75"/>
  <c r="Q51" i="75"/>
  <c r="P51" i="75"/>
  <c r="A51" i="75"/>
  <c r="A50" i="75"/>
  <c r="T49" i="75"/>
  <c r="S49" i="75"/>
  <c r="R49" i="75"/>
  <c r="Q49" i="75"/>
  <c r="P49" i="75"/>
  <c r="A49" i="75"/>
  <c r="T48" i="75"/>
  <c r="S48" i="75"/>
  <c r="R48" i="75"/>
  <c r="Q48" i="75"/>
  <c r="P48" i="75"/>
  <c r="A48" i="75"/>
  <c r="A47" i="75"/>
  <c r="T46" i="75"/>
  <c r="S46" i="75"/>
  <c r="R46" i="75"/>
  <c r="Q46" i="75"/>
  <c r="P46" i="75"/>
  <c r="A46" i="75"/>
  <c r="T45" i="75"/>
  <c r="S45" i="75"/>
  <c r="R45" i="75"/>
  <c r="Q45" i="75"/>
  <c r="P45" i="75"/>
  <c r="A45" i="75"/>
  <c r="A44" i="75"/>
  <c r="T43" i="75"/>
  <c r="S43" i="75"/>
  <c r="R43" i="75"/>
  <c r="Q43" i="75"/>
  <c r="P43" i="75"/>
  <c r="A43" i="75"/>
  <c r="T42" i="75"/>
  <c r="S42" i="75"/>
  <c r="R42" i="75"/>
  <c r="Q42" i="75"/>
  <c r="P42" i="75"/>
  <c r="A42" i="75"/>
  <c r="T41" i="75"/>
  <c r="S41" i="75"/>
  <c r="R41" i="75"/>
  <c r="Q41" i="75"/>
  <c r="P41" i="75"/>
  <c r="A41" i="75"/>
  <c r="A40" i="75"/>
  <c r="T39" i="75"/>
  <c r="S39" i="75"/>
  <c r="R39" i="75"/>
  <c r="Q39" i="75"/>
  <c r="P39" i="75"/>
  <c r="A39" i="75"/>
  <c r="T38" i="75"/>
  <c r="S38" i="75"/>
  <c r="R38" i="75"/>
  <c r="Q38" i="75"/>
  <c r="P38" i="75"/>
  <c r="A38" i="75"/>
  <c r="A37" i="75"/>
  <c r="T36" i="75"/>
  <c r="S36" i="75"/>
  <c r="R36" i="75"/>
  <c r="Q36" i="75"/>
  <c r="P36" i="75"/>
  <c r="A36" i="75"/>
  <c r="T35" i="75"/>
  <c r="S35" i="75"/>
  <c r="R35" i="75"/>
  <c r="Q35" i="75"/>
  <c r="P35" i="75"/>
  <c r="A35" i="75"/>
  <c r="T34" i="75"/>
  <c r="S34" i="75"/>
  <c r="R34" i="75"/>
  <c r="Q34" i="75"/>
  <c r="P34" i="75"/>
  <c r="A34" i="75"/>
  <c r="A33" i="75"/>
  <c r="T32" i="75"/>
  <c r="S32" i="75"/>
  <c r="R32" i="75"/>
  <c r="Q32" i="75"/>
  <c r="P32" i="75"/>
  <c r="A32" i="75"/>
  <c r="T31" i="75"/>
  <c r="S31" i="75"/>
  <c r="R31" i="75"/>
  <c r="Q31" i="75"/>
  <c r="P31" i="75"/>
  <c r="A31" i="75"/>
  <c r="T30" i="75"/>
  <c r="S30" i="75"/>
  <c r="R30" i="75"/>
  <c r="Q30" i="75"/>
  <c r="P30" i="75"/>
  <c r="A30" i="75"/>
  <c r="T29" i="75"/>
  <c r="S29" i="75"/>
  <c r="R29" i="75"/>
  <c r="Q29" i="75"/>
  <c r="P29" i="75"/>
  <c r="A29" i="75"/>
  <c r="A28" i="75"/>
  <c r="T27" i="75"/>
  <c r="S27" i="75"/>
  <c r="R27" i="75"/>
  <c r="Q27" i="75"/>
  <c r="P27" i="75"/>
  <c r="A27" i="75"/>
  <c r="T26" i="75"/>
  <c r="S26" i="75"/>
  <c r="R26" i="75"/>
  <c r="Q26" i="75"/>
  <c r="P26" i="75"/>
  <c r="A26" i="75"/>
  <c r="T25" i="75"/>
  <c r="S25" i="75"/>
  <c r="R25" i="75"/>
  <c r="Q25" i="75"/>
  <c r="P25" i="75"/>
  <c r="A25" i="75"/>
  <c r="A24" i="75"/>
  <c r="T23" i="75"/>
  <c r="S23" i="75"/>
  <c r="R23" i="75"/>
  <c r="Q23" i="75"/>
  <c r="P23" i="75"/>
  <c r="A23" i="75"/>
  <c r="A22" i="75"/>
  <c r="T21" i="75"/>
  <c r="S21" i="75"/>
  <c r="R21" i="75"/>
  <c r="Q21" i="75"/>
  <c r="P21" i="75"/>
  <c r="A21" i="75"/>
  <c r="T20" i="75"/>
  <c r="S20" i="75"/>
  <c r="R20" i="75"/>
  <c r="Q20" i="75"/>
  <c r="P20" i="75"/>
  <c r="A20" i="75"/>
  <c r="T19" i="75"/>
  <c r="S19" i="75"/>
  <c r="R19" i="75"/>
  <c r="Q19" i="75"/>
  <c r="P19" i="75"/>
  <c r="A19" i="75"/>
  <c r="T18" i="75"/>
  <c r="S18" i="75"/>
  <c r="R18" i="75"/>
  <c r="Q18" i="75"/>
  <c r="P18" i="75"/>
  <c r="A18" i="75"/>
  <c r="T17" i="75"/>
  <c r="S17" i="75"/>
  <c r="R17" i="75"/>
  <c r="Q17" i="75"/>
  <c r="P17" i="75"/>
  <c r="A17" i="75"/>
  <c r="T16" i="75"/>
  <c r="S16" i="75"/>
  <c r="R16" i="75"/>
  <c r="Q16" i="75"/>
  <c r="P16" i="75"/>
  <c r="A16" i="75"/>
  <c r="T15" i="75"/>
  <c r="S15" i="75"/>
  <c r="R15" i="75"/>
  <c r="Q15" i="75"/>
  <c r="P15" i="75"/>
  <c r="A15" i="75"/>
  <c r="T14" i="75"/>
  <c r="S14" i="75"/>
  <c r="R14" i="75"/>
  <c r="Q14" i="75"/>
  <c r="P14" i="75"/>
  <c r="A14" i="75"/>
  <c r="T13" i="75"/>
  <c r="S13" i="75"/>
  <c r="R13" i="75"/>
  <c r="Q13" i="75"/>
  <c r="P13" i="75"/>
  <c r="A13" i="75"/>
  <c r="T12" i="75"/>
  <c r="S12" i="75"/>
  <c r="R12" i="75"/>
  <c r="Q12" i="75"/>
  <c r="P12" i="75"/>
  <c r="A12" i="75"/>
  <c r="T11" i="75"/>
  <c r="S11" i="75"/>
  <c r="R11" i="75"/>
  <c r="Q11" i="75"/>
  <c r="P11" i="75"/>
  <c r="A11" i="75"/>
  <c r="T10" i="75"/>
  <c r="S10" i="75"/>
  <c r="R10" i="75"/>
  <c r="Q10" i="75"/>
  <c r="P10" i="75"/>
  <c r="A10" i="75"/>
  <c r="T9" i="75"/>
  <c r="S9" i="75"/>
  <c r="R9" i="75"/>
  <c r="Q9" i="75"/>
  <c r="P9" i="75"/>
  <c r="A9" i="75"/>
  <c r="T8" i="75"/>
  <c r="S8" i="75"/>
  <c r="R8" i="75"/>
  <c r="Q8" i="75"/>
  <c r="P8" i="75"/>
  <c r="A8" i="75"/>
  <c r="T7" i="75"/>
  <c r="S7" i="75"/>
  <c r="R7" i="75"/>
  <c r="Q7" i="75"/>
  <c r="P7" i="75"/>
  <c r="A7" i="75"/>
  <c r="T6" i="75"/>
  <c r="S6" i="75"/>
  <c r="R6" i="75"/>
  <c r="Q6" i="75"/>
  <c r="P6" i="75"/>
  <c r="A6" i="75"/>
  <c r="A5" i="75"/>
  <c r="T4" i="75"/>
  <c r="S4" i="75"/>
  <c r="R4" i="75"/>
  <c r="Q4" i="75"/>
  <c r="P4" i="75"/>
  <c r="A4" i="75"/>
  <c r="T3" i="75"/>
  <c r="S3" i="75"/>
  <c r="R3" i="75"/>
  <c r="Q3" i="75"/>
  <c r="P3" i="75"/>
  <c r="A3" i="75"/>
  <c r="A2" i="75"/>
  <c r="A22" i="73"/>
  <c r="U21" i="73"/>
  <c r="T21" i="73"/>
  <c r="S21" i="73"/>
  <c r="R21" i="73"/>
  <c r="Q21" i="73"/>
  <c r="P21" i="73"/>
  <c r="A21" i="73"/>
  <c r="U20" i="73"/>
  <c r="T20" i="73"/>
  <c r="S20" i="73"/>
  <c r="R20" i="73"/>
  <c r="Q20" i="73"/>
  <c r="P20" i="73"/>
  <c r="A20" i="73"/>
  <c r="U19" i="73"/>
  <c r="T19" i="73"/>
  <c r="S19" i="73"/>
  <c r="R19" i="73"/>
  <c r="Q19" i="73"/>
  <c r="P19" i="73"/>
  <c r="A19" i="73"/>
  <c r="U18" i="73"/>
  <c r="T18" i="73"/>
  <c r="S18" i="73"/>
  <c r="R18" i="73"/>
  <c r="Q18" i="73"/>
  <c r="P18" i="73"/>
  <c r="A18" i="73"/>
  <c r="U17" i="73"/>
  <c r="T17" i="73"/>
  <c r="S17" i="73"/>
  <c r="R17" i="73"/>
  <c r="Q17" i="73"/>
  <c r="P17" i="73"/>
  <c r="A17" i="73"/>
  <c r="U16" i="73"/>
  <c r="T16" i="73"/>
  <c r="S16" i="73"/>
  <c r="R16" i="73"/>
  <c r="Q16" i="73"/>
  <c r="P16" i="73"/>
  <c r="A16" i="73"/>
  <c r="U15" i="73"/>
  <c r="T15" i="73"/>
  <c r="S15" i="73"/>
  <c r="R15" i="73"/>
  <c r="Q15" i="73"/>
  <c r="P15" i="73"/>
  <c r="A15" i="73"/>
  <c r="U14" i="73"/>
  <c r="T14" i="73"/>
  <c r="S14" i="73"/>
  <c r="R14" i="73"/>
  <c r="Q14" i="73"/>
  <c r="P14" i="73"/>
  <c r="A14" i="73"/>
  <c r="U13" i="73"/>
  <c r="T13" i="73"/>
  <c r="S13" i="73"/>
  <c r="R13" i="73"/>
  <c r="Q13" i="73"/>
  <c r="P13" i="73"/>
  <c r="A13" i="73"/>
  <c r="U12" i="73"/>
  <c r="S12" i="73"/>
  <c r="Q12" i="73"/>
  <c r="A12" i="73"/>
  <c r="U11" i="73"/>
  <c r="T11" i="73"/>
  <c r="S11" i="73"/>
  <c r="R11" i="73"/>
  <c r="Q11" i="73"/>
  <c r="P11" i="73"/>
  <c r="A11" i="73"/>
  <c r="U10" i="73"/>
  <c r="T10" i="73"/>
  <c r="S10" i="73"/>
  <c r="R10" i="73"/>
  <c r="Q10" i="73"/>
  <c r="P10" i="73"/>
  <c r="A10" i="73"/>
  <c r="U9" i="73"/>
  <c r="T9" i="73"/>
  <c r="S9" i="73"/>
  <c r="R9" i="73"/>
  <c r="Q9" i="73"/>
  <c r="P9" i="73"/>
  <c r="A9" i="73"/>
  <c r="U8" i="73"/>
  <c r="T8" i="73"/>
  <c r="S8" i="73"/>
  <c r="R8" i="73"/>
  <c r="Q8" i="73"/>
  <c r="P8" i="73"/>
  <c r="A8" i="73"/>
  <c r="U7" i="73"/>
  <c r="T7" i="73"/>
  <c r="S7" i="73"/>
  <c r="R7" i="73"/>
  <c r="Q7" i="73"/>
  <c r="P7" i="73"/>
  <c r="A7" i="73"/>
  <c r="U6" i="73"/>
  <c r="T6" i="73"/>
  <c r="S6" i="73"/>
  <c r="R6" i="73"/>
  <c r="Q6" i="73"/>
  <c r="P6" i="73"/>
  <c r="A6" i="73"/>
  <c r="U5" i="73"/>
  <c r="T5" i="73"/>
  <c r="S5" i="73"/>
  <c r="R5" i="73"/>
  <c r="Q5" i="73"/>
  <c r="P5" i="73"/>
  <c r="A5" i="73"/>
  <c r="U4" i="73"/>
  <c r="T4" i="73"/>
  <c r="S4" i="73"/>
  <c r="R4" i="73"/>
  <c r="Q4" i="73"/>
  <c r="P4" i="73"/>
  <c r="A4" i="73"/>
  <c r="U3" i="73"/>
  <c r="T3" i="73"/>
  <c r="S3" i="73"/>
  <c r="R3" i="73"/>
  <c r="Q3" i="73"/>
  <c r="P3" i="73"/>
  <c r="A3" i="73"/>
  <c r="U2" i="73"/>
  <c r="S2" i="73"/>
  <c r="Q2" i="73"/>
  <c r="A2" i="73"/>
  <c r="D29" i="72"/>
  <c r="R22" i="73" s="1"/>
  <c r="G18" i="72"/>
  <c r="F18" i="72"/>
  <c r="T12" i="73" s="1"/>
  <c r="E18" i="72"/>
  <c r="D18" i="72"/>
  <c r="R12" i="73" s="1"/>
  <c r="C18" i="72"/>
  <c r="B18" i="72"/>
  <c r="P12" i="73" s="1"/>
  <c r="G7" i="72"/>
  <c r="G29" i="72" s="1"/>
  <c r="U22" i="73" s="1"/>
  <c r="F7" i="72"/>
  <c r="T2" i="73" s="1"/>
  <c r="E7" i="72"/>
  <c r="E29" i="72" s="1"/>
  <c r="S22" i="73" s="1"/>
  <c r="D7" i="72"/>
  <c r="R2" i="73" s="1"/>
  <c r="C7" i="72"/>
  <c r="C29" i="72" s="1"/>
  <c r="Q22" i="73" s="1"/>
  <c r="B7" i="72"/>
  <c r="P2" i="73" s="1"/>
  <c r="G5" i="72"/>
  <c r="U27" i="71"/>
  <c r="Q27" i="71"/>
  <c r="A27" i="71"/>
  <c r="U26" i="71"/>
  <c r="T26" i="71"/>
  <c r="S26" i="71"/>
  <c r="R26" i="71"/>
  <c r="Q26" i="71"/>
  <c r="P26" i="71"/>
  <c r="A26" i="71"/>
  <c r="U25" i="71"/>
  <c r="T25" i="71"/>
  <c r="S25" i="71"/>
  <c r="R25" i="71"/>
  <c r="Q25" i="71"/>
  <c r="P25" i="71"/>
  <c r="A25" i="71"/>
  <c r="U24" i="71"/>
  <c r="T24" i="71"/>
  <c r="S24" i="71"/>
  <c r="R24" i="71"/>
  <c r="Q24" i="71"/>
  <c r="P24" i="71"/>
  <c r="A24" i="71"/>
  <c r="A23" i="71"/>
  <c r="U22" i="71"/>
  <c r="T22" i="71"/>
  <c r="S22" i="71"/>
  <c r="R22" i="71"/>
  <c r="Q22" i="71"/>
  <c r="P22" i="71"/>
  <c r="A22" i="71"/>
  <c r="A21" i="71"/>
  <c r="U20" i="71"/>
  <c r="T20" i="71"/>
  <c r="S20" i="71"/>
  <c r="R20" i="71"/>
  <c r="Q20" i="71"/>
  <c r="P20" i="71"/>
  <c r="A20" i="71"/>
  <c r="U19" i="71"/>
  <c r="T19" i="71"/>
  <c r="S19" i="71"/>
  <c r="R19" i="71"/>
  <c r="Q19" i="71"/>
  <c r="P19" i="71"/>
  <c r="A19" i="71"/>
  <c r="U18" i="71"/>
  <c r="T18" i="71"/>
  <c r="S18" i="71"/>
  <c r="R18" i="71"/>
  <c r="Q18" i="71"/>
  <c r="P18" i="71"/>
  <c r="A18" i="71"/>
  <c r="U17" i="71"/>
  <c r="T17" i="71"/>
  <c r="S17" i="71"/>
  <c r="R17" i="71"/>
  <c r="Q17" i="71"/>
  <c r="P17" i="71"/>
  <c r="A17" i="71"/>
  <c r="U16" i="71"/>
  <c r="T16" i="71"/>
  <c r="S16" i="71"/>
  <c r="R16" i="71"/>
  <c r="Q16" i="71"/>
  <c r="P16" i="71"/>
  <c r="A16" i="71"/>
  <c r="A15" i="71"/>
  <c r="U14" i="71"/>
  <c r="T14" i="71"/>
  <c r="S14" i="71"/>
  <c r="R14" i="71"/>
  <c r="Q14" i="71"/>
  <c r="P14" i="71"/>
  <c r="A14" i="71"/>
  <c r="U13" i="71"/>
  <c r="T13" i="71"/>
  <c r="S13" i="71"/>
  <c r="R13" i="71"/>
  <c r="Q13" i="71"/>
  <c r="P13" i="71"/>
  <c r="A13" i="71"/>
  <c r="U12" i="71"/>
  <c r="T12" i="71"/>
  <c r="S12" i="71"/>
  <c r="R12" i="71"/>
  <c r="Q12" i="71"/>
  <c r="P12" i="71"/>
  <c r="A12" i="71"/>
  <c r="U11" i="71"/>
  <c r="T11" i="71"/>
  <c r="S11" i="71"/>
  <c r="R11" i="71"/>
  <c r="Q11" i="71"/>
  <c r="P11" i="71"/>
  <c r="A11" i="71"/>
  <c r="U10" i="71"/>
  <c r="T10" i="71"/>
  <c r="S10" i="71"/>
  <c r="R10" i="71"/>
  <c r="Q10" i="71"/>
  <c r="P10" i="71"/>
  <c r="A10" i="71"/>
  <c r="U9" i="71"/>
  <c r="T9" i="71"/>
  <c r="S9" i="71"/>
  <c r="R9" i="71"/>
  <c r="Q9" i="71"/>
  <c r="P9" i="71"/>
  <c r="A9" i="71"/>
  <c r="U8" i="71"/>
  <c r="T8" i="71"/>
  <c r="S8" i="71"/>
  <c r="R8" i="71"/>
  <c r="Q8" i="71"/>
  <c r="P8" i="71"/>
  <c r="A8" i="71"/>
  <c r="U7" i="71"/>
  <c r="T7" i="71"/>
  <c r="S7" i="71"/>
  <c r="R7" i="71"/>
  <c r="Q7" i="71"/>
  <c r="P7" i="71"/>
  <c r="A7" i="71"/>
  <c r="U6" i="71"/>
  <c r="T6" i="71"/>
  <c r="S6" i="71"/>
  <c r="R6" i="71"/>
  <c r="Q6" i="71"/>
  <c r="P6" i="71"/>
  <c r="A6" i="71"/>
  <c r="U5" i="71"/>
  <c r="T5" i="71"/>
  <c r="S5" i="71"/>
  <c r="R5" i="71"/>
  <c r="Q5" i="71"/>
  <c r="P5" i="71"/>
  <c r="A5" i="71"/>
  <c r="U4" i="71"/>
  <c r="T4" i="71"/>
  <c r="S4" i="71"/>
  <c r="R4" i="71"/>
  <c r="Q4" i="71"/>
  <c r="P4" i="71"/>
  <c r="A4" i="71"/>
  <c r="U3" i="71"/>
  <c r="T3" i="71"/>
  <c r="S3" i="71"/>
  <c r="R3" i="71"/>
  <c r="Q3" i="71"/>
  <c r="P3" i="71"/>
  <c r="A3" i="71"/>
  <c r="T2" i="71"/>
  <c r="R2" i="71"/>
  <c r="P2" i="71"/>
  <c r="A2" i="71"/>
  <c r="G36" i="70"/>
  <c r="F36" i="70"/>
  <c r="T27" i="71" s="1"/>
  <c r="E36" i="70"/>
  <c r="S27" i="71" s="1"/>
  <c r="D36" i="70"/>
  <c r="R27" i="71" s="1"/>
  <c r="C36" i="70"/>
  <c r="B36" i="70"/>
  <c r="P27" i="71" s="1"/>
  <c r="G28" i="70"/>
  <c r="U21" i="71" s="1"/>
  <c r="F28" i="70"/>
  <c r="T21" i="71" s="1"/>
  <c r="E28" i="70"/>
  <c r="S21" i="71" s="1"/>
  <c r="D28" i="70"/>
  <c r="R21" i="71" s="1"/>
  <c r="C28" i="70"/>
  <c r="Q21" i="71" s="1"/>
  <c r="B28" i="70"/>
  <c r="P21" i="71" s="1"/>
  <c r="G21" i="70"/>
  <c r="U15" i="71" s="1"/>
  <c r="F21" i="70"/>
  <c r="T15" i="71" s="1"/>
  <c r="E21" i="70"/>
  <c r="S15" i="71" s="1"/>
  <c r="D21" i="70"/>
  <c r="R15" i="71" s="1"/>
  <c r="C21" i="70"/>
  <c r="Q15" i="71" s="1"/>
  <c r="B21" i="70"/>
  <c r="P15" i="71" s="1"/>
  <c r="G7" i="70"/>
  <c r="U2" i="71" s="1"/>
  <c r="F7" i="70"/>
  <c r="F31" i="70" s="1"/>
  <c r="T23" i="71" s="1"/>
  <c r="E7" i="70"/>
  <c r="S2" i="71" s="1"/>
  <c r="D7" i="70"/>
  <c r="D31" i="70" s="1"/>
  <c r="R23" i="71" s="1"/>
  <c r="C7" i="70"/>
  <c r="Q2" i="71" s="1"/>
  <c r="B7" i="70"/>
  <c r="B31" i="70" s="1"/>
  <c r="P23" i="71" s="1"/>
  <c r="G5" i="70"/>
  <c r="A22" i="69"/>
  <c r="U21" i="69"/>
  <c r="T21" i="69"/>
  <c r="S21" i="69"/>
  <c r="R21" i="69"/>
  <c r="Q21" i="69"/>
  <c r="P21" i="69"/>
  <c r="A21" i="69"/>
  <c r="U20" i="69"/>
  <c r="T20" i="69"/>
  <c r="S20" i="69"/>
  <c r="R20" i="69"/>
  <c r="Q20" i="69"/>
  <c r="P20" i="69"/>
  <c r="A20" i="69"/>
  <c r="U19" i="69"/>
  <c r="T19" i="69"/>
  <c r="S19" i="69"/>
  <c r="R19" i="69"/>
  <c r="Q19" i="69"/>
  <c r="P19" i="69"/>
  <c r="A19" i="69"/>
  <c r="U18" i="69"/>
  <c r="T18" i="69"/>
  <c r="S18" i="69"/>
  <c r="R18" i="69"/>
  <c r="Q18" i="69"/>
  <c r="P18" i="69"/>
  <c r="A18" i="69"/>
  <c r="U17" i="69"/>
  <c r="T17" i="69"/>
  <c r="S17" i="69"/>
  <c r="R17" i="69"/>
  <c r="Q17" i="69"/>
  <c r="P17" i="69"/>
  <c r="A17" i="69"/>
  <c r="U16" i="69"/>
  <c r="T16" i="69"/>
  <c r="S16" i="69"/>
  <c r="R16" i="69"/>
  <c r="Q16" i="69"/>
  <c r="P16" i="69"/>
  <c r="A16" i="69"/>
  <c r="U15" i="69"/>
  <c r="T15" i="69"/>
  <c r="S15" i="69"/>
  <c r="R15" i="69"/>
  <c r="Q15" i="69"/>
  <c r="P15" i="69"/>
  <c r="A15" i="69"/>
  <c r="U14" i="69"/>
  <c r="T14" i="69"/>
  <c r="S14" i="69"/>
  <c r="R14" i="69"/>
  <c r="Q14" i="69"/>
  <c r="P14" i="69"/>
  <c r="A14" i="69"/>
  <c r="U13" i="69"/>
  <c r="T13" i="69"/>
  <c r="S13" i="69"/>
  <c r="R13" i="69"/>
  <c r="Q13" i="69"/>
  <c r="P13" i="69"/>
  <c r="A13" i="69"/>
  <c r="T12" i="69"/>
  <c r="R12" i="69"/>
  <c r="P12" i="69"/>
  <c r="A12" i="69"/>
  <c r="U11" i="69"/>
  <c r="T11" i="69"/>
  <c r="S11" i="69"/>
  <c r="R11" i="69"/>
  <c r="Q11" i="69"/>
  <c r="P11" i="69"/>
  <c r="A11" i="69"/>
  <c r="U10" i="69"/>
  <c r="T10" i="69"/>
  <c r="S10" i="69"/>
  <c r="R10" i="69"/>
  <c r="Q10" i="69"/>
  <c r="P10" i="69"/>
  <c r="A10" i="69"/>
  <c r="U9" i="69"/>
  <c r="T9" i="69"/>
  <c r="S9" i="69"/>
  <c r="R9" i="69"/>
  <c r="Q9" i="69"/>
  <c r="P9" i="69"/>
  <c r="A9" i="69"/>
  <c r="U8" i="69"/>
  <c r="T8" i="69"/>
  <c r="S8" i="69"/>
  <c r="R8" i="69"/>
  <c r="Q8" i="69"/>
  <c r="P8" i="69"/>
  <c r="A8" i="69"/>
  <c r="U7" i="69"/>
  <c r="T7" i="69"/>
  <c r="S7" i="69"/>
  <c r="R7" i="69"/>
  <c r="Q7" i="69"/>
  <c r="P7" i="69"/>
  <c r="A7" i="69"/>
  <c r="U6" i="69"/>
  <c r="T6" i="69"/>
  <c r="S6" i="69"/>
  <c r="R6" i="69"/>
  <c r="Q6" i="69"/>
  <c r="P6" i="69"/>
  <c r="A6" i="69"/>
  <c r="U5" i="69"/>
  <c r="T5" i="69"/>
  <c r="S5" i="69"/>
  <c r="R5" i="69"/>
  <c r="Q5" i="69"/>
  <c r="P5" i="69"/>
  <c r="A5" i="69"/>
  <c r="U4" i="69"/>
  <c r="T4" i="69"/>
  <c r="S4" i="69"/>
  <c r="R4" i="69"/>
  <c r="Q4" i="69"/>
  <c r="P4" i="69"/>
  <c r="A4" i="69"/>
  <c r="U3" i="69"/>
  <c r="T3" i="69"/>
  <c r="S3" i="69"/>
  <c r="R3" i="69"/>
  <c r="Q3" i="69"/>
  <c r="P3" i="69"/>
  <c r="A3" i="69"/>
  <c r="T2" i="69"/>
  <c r="R2" i="69"/>
  <c r="P2" i="69"/>
  <c r="A2" i="69"/>
  <c r="G30" i="68"/>
  <c r="U22" i="69" s="1"/>
  <c r="C30" i="68"/>
  <c r="Q22" i="69" s="1"/>
  <c r="G19" i="68"/>
  <c r="U12" i="69" s="1"/>
  <c r="F19" i="68"/>
  <c r="E19" i="68"/>
  <c r="S12" i="69" s="1"/>
  <c r="D19" i="68"/>
  <c r="C19" i="68"/>
  <c r="Q12" i="69" s="1"/>
  <c r="B19" i="68"/>
  <c r="G8" i="68"/>
  <c r="U2" i="69" s="1"/>
  <c r="F8" i="68"/>
  <c r="F30" i="68" s="1"/>
  <c r="T22" i="69" s="1"/>
  <c r="E8" i="68"/>
  <c r="S2" i="69" s="1"/>
  <c r="D8" i="68"/>
  <c r="D30" i="68" s="1"/>
  <c r="R22" i="69" s="1"/>
  <c r="C8" i="68"/>
  <c r="Q2" i="69" s="1"/>
  <c r="B8" i="68"/>
  <c r="B30" i="68" s="1"/>
  <c r="P22" i="69" s="1"/>
  <c r="R27" i="67"/>
  <c r="A27" i="67"/>
  <c r="U26" i="67"/>
  <c r="T26" i="67"/>
  <c r="S26" i="67"/>
  <c r="R26" i="67"/>
  <c r="Q26" i="67"/>
  <c r="P26" i="67"/>
  <c r="A26" i="67"/>
  <c r="U25" i="67"/>
  <c r="T25" i="67"/>
  <c r="S25" i="67"/>
  <c r="R25" i="67"/>
  <c r="Q25" i="67"/>
  <c r="P25" i="67"/>
  <c r="A25" i="67"/>
  <c r="A24" i="67"/>
  <c r="A23" i="67"/>
  <c r="U22" i="67"/>
  <c r="T22" i="67"/>
  <c r="S22" i="67"/>
  <c r="R22" i="67"/>
  <c r="Q22" i="67"/>
  <c r="P22" i="67"/>
  <c r="A22" i="67"/>
  <c r="A21" i="67"/>
  <c r="U20" i="67"/>
  <c r="T20" i="67"/>
  <c r="S20" i="67"/>
  <c r="R20" i="67"/>
  <c r="Q20" i="67"/>
  <c r="P20" i="67"/>
  <c r="A20" i="67"/>
  <c r="U19" i="67"/>
  <c r="T19" i="67"/>
  <c r="S19" i="67"/>
  <c r="R19" i="67"/>
  <c r="Q19" i="67"/>
  <c r="P19" i="67"/>
  <c r="A19" i="67"/>
  <c r="U18" i="67"/>
  <c r="T18" i="67"/>
  <c r="S18" i="67"/>
  <c r="R18" i="67"/>
  <c r="Q18" i="67"/>
  <c r="P18" i="67"/>
  <c r="A18" i="67"/>
  <c r="U17" i="67"/>
  <c r="T17" i="67"/>
  <c r="S17" i="67"/>
  <c r="R17" i="67"/>
  <c r="Q17" i="67"/>
  <c r="P17" i="67"/>
  <c r="A17" i="67"/>
  <c r="U16" i="67"/>
  <c r="T16" i="67"/>
  <c r="S16" i="67"/>
  <c r="R16" i="67"/>
  <c r="Q16" i="67"/>
  <c r="P16" i="67"/>
  <c r="A16" i="67"/>
  <c r="A15" i="67"/>
  <c r="U14" i="67"/>
  <c r="T14" i="67"/>
  <c r="S14" i="67"/>
  <c r="R14" i="67"/>
  <c r="Q14" i="67"/>
  <c r="P14" i="67"/>
  <c r="A14" i="67"/>
  <c r="U13" i="67"/>
  <c r="T13" i="67"/>
  <c r="S13" i="67"/>
  <c r="R13" i="67"/>
  <c r="Q13" i="67"/>
  <c r="P13" i="67"/>
  <c r="A13" i="67"/>
  <c r="U12" i="67"/>
  <c r="T12" i="67"/>
  <c r="S12" i="67"/>
  <c r="R12" i="67"/>
  <c r="Q12" i="67"/>
  <c r="P12" i="67"/>
  <c r="A12" i="67"/>
  <c r="U11" i="67"/>
  <c r="T11" i="67"/>
  <c r="S11" i="67"/>
  <c r="R11" i="67"/>
  <c r="Q11" i="67"/>
  <c r="P11" i="67"/>
  <c r="A11" i="67"/>
  <c r="U10" i="67"/>
  <c r="T10" i="67"/>
  <c r="S10" i="67"/>
  <c r="R10" i="67"/>
  <c r="Q10" i="67"/>
  <c r="P10" i="67"/>
  <c r="A10" i="67"/>
  <c r="U9" i="67"/>
  <c r="T9" i="67"/>
  <c r="S9" i="67"/>
  <c r="R9" i="67"/>
  <c r="Q9" i="67"/>
  <c r="P9" i="67"/>
  <c r="A9" i="67"/>
  <c r="U8" i="67"/>
  <c r="T8" i="67"/>
  <c r="S8" i="67"/>
  <c r="R8" i="67"/>
  <c r="Q8" i="67"/>
  <c r="P8" i="67"/>
  <c r="A8" i="67"/>
  <c r="U7" i="67"/>
  <c r="T7" i="67"/>
  <c r="S7" i="67"/>
  <c r="R7" i="67"/>
  <c r="Q7" i="67"/>
  <c r="P7" i="67"/>
  <c r="A7" i="67"/>
  <c r="U6" i="67"/>
  <c r="T6" i="67"/>
  <c r="S6" i="67"/>
  <c r="R6" i="67"/>
  <c r="Q6" i="67"/>
  <c r="P6" i="67"/>
  <c r="A6" i="67"/>
  <c r="U5" i="67"/>
  <c r="T5" i="67"/>
  <c r="S5" i="67"/>
  <c r="R5" i="67"/>
  <c r="Q5" i="67"/>
  <c r="P5" i="67"/>
  <c r="A5" i="67"/>
  <c r="U4" i="67"/>
  <c r="T4" i="67"/>
  <c r="S4" i="67"/>
  <c r="R4" i="67"/>
  <c r="Q4" i="67"/>
  <c r="P4" i="67"/>
  <c r="A4" i="67"/>
  <c r="U3" i="67"/>
  <c r="T3" i="67"/>
  <c r="S3" i="67"/>
  <c r="R3" i="67"/>
  <c r="Q3" i="67"/>
  <c r="P3" i="67"/>
  <c r="A3" i="67"/>
  <c r="U2" i="67"/>
  <c r="S2" i="67"/>
  <c r="Q2" i="67"/>
  <c r="A2" i="67"/>
  <c r="G37" i="66"/>
  <c r="U27" i="67" s="1"/>
  <c r="F37" i="66"/>
  <c r="T27" i="67" s="1"/>
  <c r="E37" i="66"/>
  <c r="S27" i="67" s="1"/>
  <c r="D37" i="66"/>
  <c r="C37" i="66"/>
  <c r="Q27" i="67" s="1"/>
  <c r="B37" i="66"/>
  <c r="P27" i="67" s="1"/>
  <c r="G29" i="66"/>
  <c r="U21" i="67" s="1"/>
  <c r="F29" i="66"/>
  <c r="T21" i="67" s="1"/>
  <c r="E29" i="66"/>
  <c r="S21" i="67" s="1"/>
  <c r="D29" i="66"/>
  <c r="D32" i="66" s="1"/>
  <c r="R23" i="67" s="1"/>
  <c r="C29" i="66"/>
  <c r="Q21" i="67" s="1"/>
  <c r="B29" i="66"/>
  <c r="P21" i="67" s="1"/>
  <c r="G22" i="66"/>
  <c r="U15" i="67" s="1"/>
  <c r="F22" i="66"/>
  <c r="T15" i="67" s="1"/>
  <c r="E22" i="66"/>
  <c r="S15" i="67" s="1"/>
  <c r="D22" i="66"/>
  <c r="R15" i="67" s="1"/>
  <c r="C22" i="66"/>
  <c r="Q15" i="67" s="1"/>
  <c r="B22" i="66"/>
  <c r="P15" i="67" s="1"/>
  <c r="G8" i="66"/>
  <c r="F8" i="66"/>
  <c r="T2" i="67" s="1"/>
  <c r="E8" i="66"/>
  <c r="D8" i="66"/>
  <c r="R2" i="67" s="1"/>
  <c r="C8" i="66"/>
  <c r="B8" i="66"/>
  <c r="P2" i="67" s="1"/>
  <c r="A24" i="65"/>
  <c r="U23" i="65"/>
  <c r="T23" i="65"/>
  <c r="S23" i="65"/>
  <c r="R23" i="65"/>
  <c r="Q23" i="65"/>
  <c r="P23" i="65"/>
  <c r="A23" i="65"/>
  <c r="U22" i="65"/>
  <c r="T22" i="65"/>
  <c r="S22" i="65"/>
  <c r="R22" i="65"/>
  <c r="Q22" i="65"/>
  <c r="P22" i="65"/>
  <c r="A22" i="65"/>
  <c r="U21" i="65"/>
  <c r="T21" i="65"/>
  <c r="S21" i="65"/>
  <c r="R21" i="65"/>
  <c r="Q21" i="65"/>
  <c r="P21" i="65"/>
  <c r="A21" i="65"/>
  <c r="A20" i="65"/>
  <c r="U19" i="65"/>
  <c r="T19" i="65"/>
  <c r="S19" i="65"/>
  <c r="R19" i="65"/>
  <c r="Q19" i="65"/>
  <c r="P19" i="65"/>
  <c r="A19" i="65"/>
  <c r="U18" i="65"/>
  <c r="T18" i="65"/>
  <c r="S18" i="65"/>
  <c r="R18" i="65"/>
  <c r="Q18" i="65"/>
  <c r="P18" i="65"/>
  <c r="A18" i="65"/>
  <c r="U17" i="65"/>
  <c r="T17" i="65"/>
  <c r="S17" i="65"/>
  <c r="R17" i="65"/>
  <c r="Q17" i="65"/>
  <c r="P17" i="65"/>
  <c r="A17" i="65"/>
  <c r="A16" i="65"/>
  <c r="U15" i="65"/>
  <c r="T15" i="65"/>
  <c r="S15" i="65"/>
  <c r="R15" i="65"/>
  <c r="Q15" i="65"/>
  <c r="P15" i="65"/>
  <c r="A15" i="65"/>
  <c r="U14" i="65"/>
  <c r="T14" i="65"/>
  <c r="S14" i="65"/>
  <c r="R14" i="65"/>
  <c r="Q14" i="65"/>
  <c r="P14" i="65"/>
  <c r="A14" i="65"/>
  <c r="T13" i="65"/>
  <c r="A13" i="65"/>
  <c r="U12" i="65"/>
  <c r="T12" i="65"/>
  <c r="S12" i="65"/>
  <c r="R12" i="65"/>
  <c r="Q12" i="65"/>
  <c r="P12" i="65"/>
  <c r="A12" i="65"/>
  <c r="U11" i="65"/>
  <c r="T11" i="65"/>
  <c r="S11" i="65"/>
  <c r="R11" i="65"/>
  <c r="Q11" i="65"/>
  <c r="P11" i="65"/>
  <c r="A11" i="65"/>
  <c r="U10" i="65"/>
  <c r="T10" i="65"/>
  <c r="S10" i="65"/>
  <c r="R10" i="65"/>
  <c r="Q10" i="65"/>
  <c r="P10" i="65"/>
  <c r="A10" i="65"/>
  <c r="A9" i="65"/>
  <c r="U8" i="65"/>
  <c r="T8" i="65"/>
  <c r="S8" i="65"/>
  <c r="R8" i="65"/>
  <c r="Q8" i="65"/>
  <c r="P8" i="65"/>
  <c r="A8" i="65"/>
  <c r="U7" i="65"/>
  <c r="T7" i="65"/>
  <c r="S7" i="65"/>
  <c r="R7" i="65"/>
  <c r="Q7" i="65"/>
  <c r="P7" i="65"/>
  <c r="A7" i="65"/>
  <c r="U6" i="65"/>
  <c r="T6" i="65"/>
  <c r="S6" i="65"/>
  <c r="R6" i="65"/>
  <c r="Q6" i="65"/>
  <c r="P6" i="65"/>
  <c r="A6" i="65"/>
  <c r="A5" i="65"/>
  <c r="U4" i="65"/>
  <c r="T4" i="65"/>
  <c r="S4" i="65"/>
  <c r="R4" i="65"/>
  <c r="Q4" i="65"/>
  <c r="P4" i="65"/>
  <c r="A4" i="65"/>
  <c r="U3" i="65"/>
  <c r="T3" i="65"/>
  <c r="S3" i="65"/>
  <c r="R3" i="65"/>
  <c r="Q3" i="65"/>
  <c r="P3" i="65"/>
  <c r="A3" i="65"/>
  <c r="T2" i="65"/>
  <c r="R2" i="65"/>
  <c r="P2" i="65"/>
  <c r="A2" i="65"/>
  <c r="G28" i="64"/>
  <c r="U20" i="65" s="1"/>
  <c r="F28" i="64"/>
  <c r="T20" i="65" s="1"/>
  <c r="E28" i="64"/>
  <c r="S20" i="65" s="1"/>
  <c r="D28" i="64"/>
  <c r="R20" i="65" s="1"/>
  <c r="C28" i="64"/>
  <c r="Q20" i="65" s="1"/>
  <c r="B28" i="64"/>
  <c r="P20" i="65" s="1"/>
  <c r="G24" i="64"/>
  <c r="U16" i="65" s="1"/>
  <c r="F24" i="64"/>
  <c r="T16" i="65" s="1"/>
  <c r="E24" i="64"/>
  <c r="S16" i="65" s="1"/>
  <c r="D24" i="64"/>
  <c r="R16" i="65" s="1"/>
  <c r="C24" i="64"/>
  <c r="Q16" i="65" s="1"/>
  <c r="B24" i="64"/>
  <c r="P16" i="65" s="1"/>
  <c r="G21" i="64"/>
  <c r="U13" i="65" s="1"/>
  <c r="F21" i="64"/>
  <c r="F33" i="64" s="1"/>
  <c r="T24" i="65" s="1"/>
  <c r="E21" i="64"/>
  <c r="S13" i="65" s="1"/>
  <c r="D21" i="64"/>
  <c r="R13" i="65" s="1"/>
  <c r="C21" i="64"/>
  <c r="Q13" i="65" s="1"/>
  <c r="B21" i="64"/>
  <c r="P13" i="65" s="1"/>
  <c r="G16" i="64"/>
  <c r="U9" i="65" s="1"/>
  <c r="F16" i="64"/>
  <c r="T9" i="65" s="1"/>
  <c r="E16" i="64"/>
  <c r="S9" i="65" s="1"/>
  <c r="D16" i="64"/>
  <c r="R9" i="65" s="1"/>
  <c r="C16" i="64"/>
  <c r="Q9" i="65" s="1"/>
  <c r="B16" i="64"/>
  <c r="P9" i="65" s="1"/>
  <c r="G12" i="64"/>
  <c r="U5" i="65" s="1"/>
  <c r="F12" i="64"/>
  <c r="T5" i="65" s="1"/>
  <c r="E12" i="64"/>
  <c r="S5" i="65" s="1"/>
  <c r="D12" i="64"/>
  <c r="R5" i="65" s="1"/>
  <c r="C12" i="64"/>
  <c r="Q5" i="65" s="1"/>
  <c r="B12" i="64"/>
  <c r="P5" i="65" s="1"/>
  <c r="G9" i="64"/>
  <c r="U2" i="65" s="1"/>
  <c r="F9" i="64"/>
  <c r="E9" i="64"/>
  <c r="S2" i="65" s="1"/>
  <c r="D9" i="64"/>
  <c r="C9" i="64"/>
  <c r="Q2" i="65" s="1"/>
  <c r="B9" i="64"/>
  <c r="A5" i="64"/>
  <c r="A68" i="63"/>
  <c r="T67" i="63"/>
  <c r="S67" i="63"/>
  <c r="R67" i="63"/>
  <c r="Q67" i="63"/>
  <c r="P67" i="63"/>
  <c r="A67" i="63"/>
  <c r="T66" i="63"/>
  <c r="S66" i="63"/>
  <c r="R66" i="63"/>
  <c r="Q66" i="63"/>
  <c r="P66" i="63"/>
  <c r="A66" i="63"/>
  <c r="T65" i="63"/>
  <c r="S65" i="63"/>
  <c r="R65" i="63"/>
  <c r="Q65" i="63"/>
  <c r="P65" i="63"/>
  <c r="A65" i="63"/>
  <c r="T64" i="63"/>
  <c r="S64" i="63"/>
  <c r="R64" i="63"/>
  <c r="Q64" i="63"/>
  <c r="P64" i="63"/>
  <c r="A64" i="63"/>
  <c r="A63" i="63"/>
  <c r="T62" i="63"/>
  <c r="S62" i="63"/>
  <c r="R62" i="63"/>
  <c r="Q62" i="63"/>
  <c r="P62" i="63"/>
  <c r="A62" i="63"/>
  <c r="T61" i="63"/>
  <c r="S61" i="63"/>
  <c r="R61" i="63"/>
  <c r="Q61" i="63"/>
  <c r="P61" i="63"/>
  <c r="A61" i="63"/>
  <c r="T60" i="63"/>
  <c r="S60" i="63"/>
  <c r="R60" i="63"/>
  <c r="Q60" i="63"/>
  <c r="P60" i="63"/>
  <c r="A60" i="63"/>
  <c r="T59" i="63"/>
  <c r="S59" i="63"/>
  <c r="R59" i="63"/>
  <c r="Q59" i="63"/>
  <c r="P59" i="63"/>
  <c r="A59" i="63"/>
  <c r="T58" i="63"/>
  <c r="S58" i="63"/>
  <c r="R58" i="63"/>
  <c r="Q58" i="63"/>
  <c r="P58" i="63"/>
  <c r="A58" i="63"/>
  <c r="T57" i="63"/>
  <c r="S57" i="63"/>
  <c r="R57" i="63"/>
  <c r="Q57" i="63"/>
  <c r="P57" i="63"/>
  <c r="A57" i="63"/>
  <c r="T56" i="63"/>
  <c r="S56" i="63"/>
  <c r="R56" i="63"/>
  <c r="Q56" i="63"/>
  <c r="P56" i="63"/>
  <c r="A56" i="63"/>
  <c r="T55" i="63"/>
  <c r="S55" i="63"/>
  <c r="R55" i="63"/>
  <c r="Q55" i="63"/>
  <c r="P55" i="63"/>
  <c r="A55" i="63"/>
  <c r="T54" i="63"/>
  <c r="S54" i="63"/>
  <c r="R54" i="63"/>
  <c r="Q54" i="63"/>
  <c r="P54" i="63"/>
  <c r="A54" i="63"/>
  <c r="A53" i="63"/>
  <c r="T52" i="63"/>
  <c r="S52" i="63"/>
  <c r="R52" i="63"/>
  <c r="Q52" i="63"/>
  <c r="P52" i="63"/>
  <c r="A52" i="63"/>
  <c r="T51" i="63"/>
  <c r="S51" i="63"/>
  <c r="R51" i="63"/>
  <c r="Q51" i="63"/>
  <c r="P51" i="63"/>
  <c r="A51" i="63"/>
  <c r="T50" i="63"/>
  <c r="S50" i="63"/>
  <c r="R50" i="63"/>
  <c r="Q50" i="63"/>
  <c r="P50" i="63"/>
  <c r="A50" i="63"/>
  <c r="T49" i="63"/>
  <c r="S49" i="63"/>
  <c r="R49" i="63"/>
  <c r="Q49" i="63"/>
  <c r="P49" i="63"/>
  <c r="A49" i="63"/>
  <c r="T48" i="63"/>
  <c r="S48" i="63"/>
  <c r="R48" i="63"/>
  <c r="Q48" i="63"/>
  <c r="P48" i="63"/>
  <c r="A48" i="63"/>
  <c r="T47" i="63"/>
  <c r="S47" i="63"/>
  <c r="R47" i="63"/>
  <c r="Q47" i="63"/>
  <c r="P47" i="63"/>
  <c r="A47" i="63"/>
  <c r="T46" i="63"/>
  <c r="S46" i="63"/>
  <c r="R46" i="63"/>
  <c r="Q46" i="63"/>
  <c r="P46" i="63"/>
  <c r="A46" i="63"/>
  <c r="R45" i="63"/>
  <c r="A45" i="63"/>
  <c r="U44" i="63"/>
  <c r="T44" i="63"/>
  <c r="S44" i="63"/>
  <c r="R44" i="63"/>
  <c r="Q44" i="63"/>
  <c r="P44" i="63"/>
  <c r="A44" i="63"/>
  <c r="T43" i="63"/>
  <c r="S43" i="63"/>
  <c r="R43" i="63"/>
  <c r="Q43" i="63"/>
  <c r="P43" i="63"/>
  <c r="A43" i="63"/>
  <c r="U42" i="63"/>
  <c r="T42" i="63"/>
  <c r="S42" i="63"/>
  <c r="R42" i="63"/>
  <c r="Q42" i="63"/>
  <c r="P42" i="63"/>
  <c r="A42" i="63"/>
  <c r="T41" i="63"/>
  <c r="S41" i="63"/>
  <c r="R41" i="63"/>
  <c r="Q41" i="63"/>
  <c r="P41" i="63"/>
  <c r="A41" i="63"/>
  <c r="U40" i="63"/>
  <c r="T40" i="63"/>
  <c r="S40" i="63"/>
  <c r="R40" i="63"/>
  <c r="Q40" i="63"/>
  <c r="P40" i="63"/>
  <c r="A40" i="63"/>
  <c r="T39" i="63"/>
  <c r="S39" i="63"/>
  <c r="R39" i="63"/>
  <c r="Q39" i="63"/>
  <c r="P39" i="63"/>
  <c r="A39" i="63"/>
  <c r="U38" i="63"/>
  <c r="T38" i="63"/>
  <c r="S38" i="63"/>
  <c r="R38" i="63"/>
  <c r="Q38" i="63"/>
  <c r="P38" i="63"/>
  <c r="A38" i="63"/>
  <c r="T37" i="63"/>
  <c r="S37" i="63"/>
  <c r="R37" i="63"/>
  <c r="Q37" i="63"/>
  <c r="P37" i="63"/>
  <c r="A37" i="63"/>
  <c r="S36" i="63"/>
  <c r="Q36" i="63"/>
  <c r="A36" i="63"/>
  <c r="A35" i="63"/>
  <c r="U34" i="63"/>
  <c r="T34" i="63"/>
  <c r="S34" i="63"/>
  <c r="R34" i="63"/>
  <c r="Q34" i="63"/>
  <c r="P34" i="63"/>
  <c r="A34" i="63"/>
  <c r="T33" i="63"/>
  <c r="S33" i="63"/>
  <c r="R33" i="63"/>
  <c r="Q33" i="63"/>
  <c r="P33" i="63"/>
  <c r="A33" i="63"/>
  <c r="U32" i="63"/>
  <c r="T32" i="63"/>
  <c r="S32" i="63"/>
  <c r="R32" i="63"/>
  <c r="Q32" i="63"/>
  <c r="P32" i="63"/>
  <c r="A32" i="63"/>
  <c r="T31" i="63"/>
  <c r="S31" i="63"/>
  <c r="R31" i="63"/>
  <c r="Q31" i="63"/>
  <c r="P31" i="63"/>
  <c r="A31" i="63"/>
  <c r="S30" i="63"/>
  <c r="Q30" i="63"/>
  <c r="A30" i="63"/>
  <c r="T29" i="63"/>
  <c r="S29" i="63"/>
  <c r="R29" i="63"/>
  <c r="Q29" i="63"/>
  <c r="P29" i="63"/>
  <c r="A29" i="63"/>
  <c r="T28" i="63"/>
  <c r="S28" i="63"/>
  <c r="R28" i="63"/>
  <c r="Q28" i="63"/>
  <c r="P28" i="63"/>
  <c r="A28" i="63"/>
  <c r="T27" i="63"/>
  <c r="S27" i="63"/>
  <c r="R27" i="63"/>
  <c r="Q27" i="63"/>
  <c r="P27" i="63"/>
  <c r="A27" i="63"/>
  <c r="T26" i="63"/>
  <c r="S26" i="63"/>
  <c r="R26" i="63"/>
  <c r="Q26" i="63"/>
  <c r="P26" i="63"/>
  <c r="A26" i="63"/>
  <c r="T25" i="63"/>
  <c r="S25" i="63"/>
  <c r="R25" i="63"/>
  <c r="Q25" i="63"/>
  <c r="P25" i="63"/>
  <c r="A25" i="63"/>
  <c r="T24" i="63"/>
  <c r="S24" i="63"/>
  <c r="R24" i="63"/>
  <c r="Q24" i="63"/>
  <c r="P24" i="63"/>
  <c r="A24" i="63"/>
  <c r="T23" i="63"/>
  <c r="S23" i="63"/>
  <c r="R23" i="63"/>
  <c r="Q23" i="63"/>
  <c r="P23" i="63"/>
  <c r="A23" i="63"/>
  <c r="T22" i="63"/>
  <c r="S22" i="63"/>
  <c r="R22" i="63"/>
  <c r="Q22" i="63"/>
  <c r="P22" i="63"/>
  <c r="A22" i="63"/>
  <c r="T21" i="63"/>
  <c r="S21" i="63"/>
  <c r="R21" i="63"/>
  <c r="Q21" i="63"/>
  <c r="P21" i="63"/>
  <c r="A21" i="63"/>
  <c r="A20" i="63"/>
  <c r="T19" i="63"/>
  <c r="S19" i="63"/>
  <c r="R19" i="63"/>
  <c r="Q19" i="63"/>
  <c r="P19" i="63"/>
  <c r="A19" i="63"/>
  <c r="U18" i="63"/>
  <c r="T18" i="63"/>
  <c r="S18" i="63"/>
  <c r="R18" i="63"/>
  <c r="Q18" i="63"/>
  <c r="P18" i="63"/>
  <c r="A18" i="63"/>
  <c r="T17" i="63"/>
  <c r="S17" i="63"/>
  <c r="R17" i="63"/>
  <c r="Q17" i="63"/>
  <c r="P17" i="63"/>
  <c r="A17" i="63"/>
  <c r="U16" i="63"/>
  <c r="T16" i="63"/>
  <c r="S16" i="63"/>
  <c r="R16" i="63"/>
  <c r="Q16" i="63"/>
  <c r="P16" i="63"/>
  <c r="A16" i="63"/>
  <c r="T15" i="63"/>
  <c r="S15" i="63"/>
  <c r="R15" i="63"/>
  <c r="Q15" i="63"/>
  <c r="P15" i="63"/>
  <c r="A15" i="63"/>
  <c r="U14" i="63"/>
  <c r="T14" i="63"/>
  <c r="S14" i="63"/>
  <c r="R14" i="63"/>
  <c r="Q14" i="63"/>
  <c r="P14" i="63"/>
  <c r="A14" i="63"/>
  <c r="T13" i="63"/>
  <c r="S13" i="63"/>
  <c r="R13" i="63"/>
  <c r="Q13" i="63"/>
  <c r="P13" i="63"/>
  <c r="A13" i="63"/>
  <c r="U12" i="63"/>
  <c r="T12" i="63"/>
  <c r="S12" i="63"/>
  <c r="R12" i="63"/>
  <c r="Q12" i="63"/>
  <c r="P12" i="63"/>
  <c r="A12" i="63"/>
  <c r="T11" i="63"/>
  <c r="S11" i="63"/>
  <c r="R11" i="63"/>
  <c r="Q11" i="63"/>
  <c r="P11" i="63"/>
  <c r="A11" i="63"/>
  <c r="U10" i="63"/>
  <c r="T10" i="63"/>
  <c r="S10" i="63"/>
  <c r="R10" i="63"/>
  <c r="Q10" i="63"/>
  <c r="P10" i="63"/>
  <c r="A10" i="63"/>
  <c r="T9" i="63"/>
  <c r="S9" i="63"/>
  <c r="R9" i="63"/>
  <c r="Q9" i="63"/>
  <c r="P9" i="63"/>
  <c r="A9" i="63"/>
  <c r="U8" i="63"/>
  <c r="T8" i="63"/>
  <c r="S8" i="63"/>
  <c r="R8" i="63"/>
  <c r="Q8" i="63"/>
  <c r="P8" i="63"/>
  <c r="A8" i="63"/>
  <c r="T7" i="63"/>
  <c r="S7" i="63"/>
  <c r="R7" i="63"/>
  <c r="Q7" i="63"/>
  <c r="P7" i="63"/>
  <c r="A7" i="63"/>
  <c r="U6" i="63"/>
  <c r="T6" i="63"/>
  <c r="S6" i="63"/>
  <c r="R6" i="63"/>
  <c r="Q6" i="63"/>
  <c r="P6" i="63"/>
  <c r="A6" i="63"/>
  <c r="T5" i="63"/>
  <c r="S5" i="63"/>
  <c r="R5" i="63"/>
  <c r="Q5" i="63"/>
  <c r="P5" i="63"/>
  <c r="A5" i="63"/>
  <c r="U4" i="63"/>
  <c r="T4" i="63"/>
  <c r="S4" i="63"/>
  <c r="R4" i="63"/>
  <c r="Q4" i="63"/>
  <c r="P4" i="63"/>
  <c r="A4" i="63"/>
  <c r="T3" i="63"/>
  <c r="R3" i="63"/>
  <c r="P3" i="63"/>
  <c r="A3" i="63"/>
  <c r="A2" i="63"/>
  <c r="G75" i="62"/>
  <c r="U67" i="63" s="1"/>
  <c r="G74" i="62"/>
  <c r="U66" i="63" s="1"/>
  <c r="G73" i="62"/>
  <c r="U65" i="63" s="1"/>
  <c r="G72" i="62"/>
  <c r="F71" i="62"/>
  <c r="T63" i="63" s="1"/>
  <c r="E71" i="62"/>
  <c r="S63" i="63" s="1"/>
  <c r="D71" i="62"/>
  <c r="R63" i="63" s="1"/>
  <c r="C71" i="62"/>
  <c r="Q63" i="63" s="1"/>
  <c r="B71" i="62"/>
  <c r="P63" i="63" s="1"/>
  <c r="G70" i="62"/>
  <c r="U62" i="63" s="1"/>
  <c r="G69" i="62"/>
  <c r="U61" i="63" s="1"/>
  <c r="G68" i="62"/>
  <c r="U60" i="63" s="1"/>
  <c r="G67" i="62"/>
  <c r="U59" i="63" s="1"/>
  <c r="G66" i="62"/>
  <c r="U58" i="63" s="1"/>
  <c r="G65" i="62"/>
  <c r="U57" i="63" s="1"/>
  <c r="G64" i="62"/>
  <c r="U56" i="63" s="1"/>
  <c r="G63" i="62"/>
  <c r="U55" i="63" s="1"/>
  <c r="G62" i="62"/>
  <c r="U54" i="63" s="1"/>
  <c r="G61" i="62"/>
  <c r="U53" i="63" s="1"/>
  <c r="F61" i="62"/>
  <c r="T53" i="63" s="1"/>
  <c r="E61" i="62"/>
  <c r="D61" i="62"/>
  <c r="R53" i="63" s="1"/>
  <c r="C61" i="62"/>
  <c r="B61" i="62"/>
  <c r="P53" i="63" s="1"/>
  <c r="G60" i="62"/>
  <c r="U52" i="63" s="1"/>
  <c r="G59" i="62"/>
  <c r="U51" i="63" s="1"/>
  <c r="G58" i="62"/>
  <c r="U50" i="63" s="1"/>
  <c r="G57" i="62"/>
  <c r="U49" i="63" s="1"/>
  <c r="G56" i="62"/>
  <c r="U48" i="63" s="1"/>
  <c r="G55" i="62"/>
  <c r="U47" i="63" s="1"/>
  <c r="G54" i="62"/>
  <c r="G53" i="62" s="1"/>
  <c r="U45" i="63" s="1"/>
  <c r="F53" i="62"/>
  <c r="T45" i="63" s="1"/>
  <c r="E53" i="62"/>
  <c r="S45" i="63" s="1"/>
  <c r="D53" i="62"/>
  <c r="C53" i="62"/>
  <c r="Q45" i="63" s="1"/>
  <c r="B53" i="62"/>
  <c r="P45" i="63" s="1"/>
  <c r="G52" i="62"/>
  <c r="G51" i="62"/>
  <c r="U43" i="63" s="1"/>
  <c r="G50" i="62"/>
  <c r="G49" i="62"/>
  <c r="U41" i="63" s="1"/>
  <c r="G48" i="62"/>
  <c r="G47" i="62"/>
  <c r="U39" i="63" s="1"/>
  <c r="G46" i="62"/>
  <c r="G45" i="62"/>
  <c r="F44" i="62"/>
  <c r="T36" i="63" s="1"/>
  <c r="E44" i="62"/>
  <c r="D44" i="62"/>
  <c r="R36" i="63" s="1"/>
  <c r="C44" i="62"/>
  <c r="B44" i="62"/>
  <c r="P36" i="63" s="1"/>
  <c r="D43" i="62"/>
  <c r="R35" i="63" s="1"/>
  <c r="G41" i="62"/>
  <c r="G40" i="62"/>
  <c r="U33" i="63" s="1"/>
  <c r="G39" i="62"/>
  <c r="G38" i="62"/>
  <c r="F37" i="62"/>
  <c r="E37" i="62"/>
  <c r="D37" i="62"/>
  <c r="C37" i="62"/>
  <c r="B37" i="62"/>
  <c r="G36" i="62"/>
  <c r="U29" i="63" s="1"/>
  <c r="G35" i="62"/>
  <c r="U28" i="63" s="1"/>
  <c r="G34" i="62"/>
  <c r="U27" i="63" s="1"/>
  <c r="G33" i="62"/>
  <c r="U26" i="63" s="1"/>
  <c r="G32" i="62"/>
  <c r="U25" i="63" s="1"/>
  <c r="G31" i="62"/>
  <c r="U24" i="63" s="1"/>
  <c r="G30" i="62"/>
  <c r="U23" i="63" s="1"/>
  <c r="G29" i="62"/>
  <c r="U22" i="63" s="1"/>
  <c r="G28" i="62"/>
  <c r="U21" i="63" s="1"/>
  <c r="G27" i="62"/>
  <c r="U20" i="63" s="1"/>
  <c r="F27" i="62"/>
  <c r="T20" i="63" s="1"/>
  <c r="E27" i="62"/>
  <c r="S20" i="63" s="1"/>
  <c r="D27" i="62"/>
  <c r="R20" i="63" s="1"/>
  <c r="C27" i="62"/>
  <c r="Q20" i="63" s="1"/>
  <c r="B27" i="62"/>
  <c r="P20" i="63" s="1"/>
  <c r="G26" i="62"/>
  <c r="U19" i="63" s="1"/>
  <c r="G25" i="62"/>
  <c r="G24" i="62"/>
  <c r="U17" i="63" s="1"/>
  <c r="G23" i="62"/>
  <c r="G22" i="62"/>
  <c r="U15" i="63" s="1"/>
  <c r="G20" i="62"/>
  <c r="U13" i="63" s="1"/>
  <c r="G18" i="62"/>
  <c r="U11" i="63" s="1"/>
  <c r="G17" i="62"/>
  <c r="G16" i="62"/>
  <c r="U9" i="63" s="1"/>
  <c r="G15" i="62"/>
  <c r="G14" i="62"/>
  <c r="U7" i="63" s="1"/>
  <c r="G13" i="62"/>
  <c r="G12" i="62"/>
  <c r="U5" i="63" s="1"/>
  <c r="G11" i="62"/>
  <c r="G10" i="62"/>
  <c r="U3" i="63" s="1"/>
  <c r="F10" i="62"/>
  <c r="E10" i="62"/>
  <c r="S3" i="63" s="1"/>
  <c r="D10" i="62"/>
  <c r="C10" i="62"/>
  <c r="Q3" i="63" s="1"/>
  <c r="B10" i="62"/>
  <c r="C9" i="62"/>
  <c r="Q2" i="63" s="1"/>
  <c r="A5" i="62"/>
  <c r="U4" i="61"/>
  <c r="Q4" i="61"/>
  <c r="A4" i="61"/>
  <c r="A3" i="61"/>
  <c r="U2" i="61"/>
  <c r="S2" i="61"/>
  <c r="Q2" i="61"/>
  <c r="A2" i="61"/>
  <c r="G19" i="60"/>
  <c r="U3" i="61" s="1"/>
  <c r="F19" i="60"/>
  <c r="T3" i="61" s="1"/>
  <c r="E19" i="60"/>
  <c r="S3" i="61" s="1"/>
  <c r="D19" i="60"/>
  <c r="R3" i="61" s="1"/>
  <c r="C19" i="60"/>
  <c r="Q3" i="61" s="1"/>
  <c r="B19" i="60"/>
  <c r="P3" i="61" s="1"/>
  <c r="G9" i="60"/>
  <c r="G29" i="60" s="1"/>
  <c r="F9" i="60"/>
  <c r="T2" i="61" s="1"/>
  <c r="E9" i="60"/>
  <c r="E29" i="60" s="1"/>
  <c r="S4" i="61" s="1"/>
  <c r="D9" i="60"/>
  <c r="R2" i="61" s="1"/>
  <c r="C9" i="60"/>
  <c r="C29" i="60" s="1"/>
  <c r="B9" i="60"/>
  <c r="P2" i="61" s="1"/>
  <c r="A5" i="60"/>
  <c r="A150" i="59"/>
  <c r="U149" i="59"/>
  <c r="T149" i="59"/>
  <c r="S149" i="59"/>
  <c r="R149" i="59"/>
  <c r="Q149" i="59"/>
  <c r="P149" i="59"/>
  <c r="A149" i="59"/>
  <c r="U148" i="59"/>
  <c r="T148" i="59"/>
  <c r="S148" i="59"/>
  <c r="R148" i="59"/>
  <c r="Q148" i="59"/>
  <c r="P148" i="59"/>
  <c r="A148" i="59"/>
  <c r="U147" i="59"/>
  <c r="T147" i="59"/>
  <c r="S147" i="59"/>
  <c r="R147" i="59"/>
  <c r="Q147" i="59"/>
  <c r="P147" i="59"/>
  <c r="A147" i="59"/>
  <c r="U146" i="59"/>
  <c r="T146" i="59"/>
  <c r="S146" i="59"/>
  <c r="R146" i="59"/>
  <c r="Q146" i="59"/>
  <c r="P146" i="59"/>
  <c r="A146" i="59"/>
  <c r="U145" i="59"/>
  <c r="T145" i="59"/>
  <c r="S145" i="59"/>
  <c r="R145" i="59"/>
  <c r="Q145" i="59"/>
  <c r="P145" i="59"/>
  <c r="A145" i="59"/>
  <c r="U144" i="59"/>
  <c r="T144" i="59"/>
  <c r="S144" i="59"/>
  <c r="R144" i="59"/>
  <c r="Q144" i="59"/>
  <c r="P144" i="59"/>
  <c r="A144" i="59"/>
  <c r="U143" i="59"/>
  <c r="T143" i="59"/>
  <c r="S143" i="59"/>
  <c r="R143" i="59"/>
  <c r="Q143" i="59"/>
  <c r="P143" i="59"/>
  <c r="A143" i="59"/>
  <c r="T142" i="59"/>
  <c r="P142" i="59"/>
  <c r="A142" i="59"/>
  <c r="U141" i="59"/>
  <c r="T141" i="59"/>
  <c r="S141" i="59"/>
  <c r="R141" i="59"/>
  <c r="Q141" i="59"/>
  <c r="P141" i="59"/>
  <c r="A141" i="59"/>
  <c r="U140" i="59"/>
  <c r="T140" i="59"/>
  <c r="S140" i="59"/>
  <c r="R140" i="59"/>
  <c r="Q140" i="59"/>
  <c r="P140" i="59"/>
  <c r="A140" i="59"/>
  <c r="U139" i="59"/>
  <c r="T139" i="59"/>
  <c r="S139" i="59"/>
  <c r="R139" i="59"/>
  <c r="Q139" i="59"/>
  <c r="P139" i="59"/>
  <c r="A139" i="59"/>
  <c r="R138" i="59"/>
  <c r="A138" i="59"/>
  <c r="U137" i="59"/>
  <c r="T137" i="59"/>
  <c r="S137" i="59"/>
  <c r="R137" i="59"/>
  <c r="Q137" i="59"/>
  <c r="P137" i="59"/>
  <c r="A137" i="59"/>
  <c r="U136" i="59"/>
  <c r="T136" i="59"/>
  <c r="S136" i="59"/>
  <c r="R136" i="59"/>
  <c r="Q136" i="59"/>
  <c r="P136" i="59"/>
  <c r="A136" i="59"/>
  <c r="U135" i="59"/>
  <c r="T135" i="59"/>
  <c r="S135" i="59"/>
  <c r="R135" i="59"/>
  <c r="Q135" i="59"/>
  <c r="P135" i="59"/>
  <c r="A135" i="59"/>
  <c r="U134" i="59"/>
  <c r="T134" i="59"/>
  <c r="S134" i="59"/>
  <c r="R134" i="59"/>
  <c r="Q134" i="59"/>
  <c r="P134" i="59"/>
  <c r="A134" i="59"/>
  <c r="U133" i="59"/>
  <c r="T133" i="59"/>
  <c r="S133" i="59"/>
  <c r="R133" i="59"/>
  <c r="Q133" i="59"/>
  <c r="P133" i="59"/>
  <c r="A133" i="59"/>
  <c r="U132" i="59"/>
  <c r="T132" i="59"/>
  <c r="S132" i="59"/>
  <c r="R132" i="59"/>
  <c r="Q132" i="59"/>
  <c r="P132" i="59"/>
  <c r="A132" i="59"/>
  <c r="U131" i="59"/>
  <c r="T131" i="59"/>
  <c r="S131" i="59"/>
  <c r="R131" i="59"/>
  <c r="Q131" i="59"/>
  <c r="P131" i="59"/>
  <c r="A131" i="59"/>
  <c r="U130" i="59"/>
  <c r="T130" i="59"/>
  <c r="S130" i="59"/>
  <c r="R130" i="59"/>
  <c r="Q130" i="59"/>
  <c r="P130" i="59"/>
  <c r="A130" i="59"/>
  <c r="A129" i="59"/>
  <c r="U128" i="59"/>
  <c r="T128" i="59"/>
  <c r="S128" i="59"/>
  <c r="R128" i="59"/>
  <c r="Q128" i="59"/>
  <c r="P128" i="59"/>
  <c r="A128" i="59"/>
  <c r="U127" i="59"/>
  <c r="T127" i="59"/>
  <c r="S127" i="59"/>
  <c r="R127" i="59"/>
  <c r="Q127" i="59"/>
  <c r="P127" i="59"/>
  <c r="A127" i="59"/>
  <c r="U126" i="59"/>
  <c r="T126" i="59"/>
  <c r="S126" i="59"/>
  <c r="R126" i="59"/>
  <c r="Q126" i="59"/>
  <c r="P126" i="59"/>
  <c r="A126" i="59"/>
  <c r="A125" i="59"/>
  <c r="U124" i="59"/>
  <c r="T124" i="59"/>
  <c r="S124" i="59"/>
  <c r="R124" i="59"/>
  <c r="Q124" i="59"/>
  <c r="P124" i="59"/>
  <c r="A124" i="59"/>
  <c r="U123" i="59"/>
  <c r="T123" i="59"/>
  <c r="S123" i="59"/>
  <c r="R123" i="59"/>
  <c r="Q123" i="59"/>
  <c r="P123" i="59"/>
  <c r="A123" i="59"/>
  <c r="U122" i="59"/>
  <c r="T122" i="59"/>
  <c r="S122" i="59"/>
  <c r="R122" i="59"/>
  <c r="Q122" i="59"/>
  <c r="P122" i="59"/>
  <c r="A122" i="59"/>
  <c r="U121" i="59"/>
  <c r="T121" i="59"/>
  <c r="S121" i="59"/>
  <c r="R121" i="59"/>
  <c r="Q121" i="59"/>
  <c r="P121" i="59"/>
  <c r="A121" i="59"/>
  <c r="U120" i="59"/>
  <c r="T120" i="59"/>
  <c r="S120" i="59"/>
  <c r="R120" i="59"/>
  <c r="Q120" i="59"/>
  <c r="P120" i="59"/>
  <c r="A120" i="59"/>
  <c r="U119" i="59"/>
  <c r="T119" i="59"/>
  <c r="S119" i="59"/>
  <c r="R119" i="59"/>
  <c r="Q119" i="59"/>
  <c r="P119" i="59"/>
  <c r="A119" i="59"/>
  <c r="U118" i="59"/>
  <c r="T118" i="59"/>
  <c r="S118" i="59"/>
  <c r="R118" i="59"/>
  <c r="Q118" i="59"/>
  <c r="P118" i="59"/>
  <c r="A118" i="59"/>
  <c r="U117" i="59"/>
  <c r="T117" i="59"/>
  <c r="S117" i="59"/>
  <c r="R117" i="59"/>
  <c r="Q117" i="59"/>
  <c r="P117" i="59"/>
  <c r="A117" i="59"/>
  <c r="U116" i="59"/>
  <c r="T116" i="59"/>
  <c r="S116" i="59"/>
  <c r="R116" i="59"/>
  <c r="Q116" i="59"/>
  <c r="P116" i="59"/>
  <c r="A116" i="59"/>
  <c r="A115" i="59"/>
  <c r="U114" i="59"/>
  <c r="T114" i="59"/>
  <c r="S114" i="59"/>
  <c r="R114" i="59"/>
  <c r="Q114" i="59"/>
  <c r="P114" i="59"/>
  <c r="A114" i="59"/>
  <c r="U113" i="59"/>
  <c r="T113" i="59"/>
  <c r="S113" i="59"/>
  <c r="R113" i="59"/>
  <c r="Q113" i="59"/>
  <c r="P113" i="59"/>
  <c r="A113" i="59"/>
  <c r="U112" i="59"/>
  <c r="T112" i="59"/>
  <c r="S112" i="59"/>
  <c r="R112" i="59"/>
  <c r="Q112" i="59"/>
  <c r="P112" i="59"/>
  <c r="A112" i="59"/>
  <c r="U111" i="59"/>
  <c r="T111" i="59"/>
  <c r="S111" i="59"/>
  <c r="R111" i="59"/>
  <c r="Q111" i="59"/>
  <c r="P111" i="59"/>
  <c r="A111" i="59"/>
  <c r="U110" i="59"/>
  <c r="T110" i="59"/>
  <c r="S110" i="59"/>
  <c r="R110" i="59"/>
  <c r="Q110" i="59"/>
  <c r="P110" i="59"/>
  <c r="A110" i="59"/>
  <c r="U109" i="59"/>
  <c r="T109" i="59"/>
  <c r="S109" i="59"/>
  <c r="R109" i="59"/>
  <c r="Q109" i="59"/>
  <c r="P109" i="59"/>
  <c r="A109" i="59"/>
  <c r="U108" i="59"/>
  <c r="T108" i="59"/>
  <c r="S108" i="59"/>
  <c r="R108" i="59"/>
  <c r="Q108" i="59"/>
  <c r="P108" i="59"/>
  <c r="A108" i="59"/>
  <c r="U107" i="59"/>
  <c r="T107" i="59"/>
  <c r="S107" i="59"/>
  <c r="R107" i="59"/>
  <c r="Q107" i="59"/>
  <c r="P107" i="59"/>
  <c r="A107" i="59"/>
  <c r="U106" i="59"/>
  <c r="T106" i="59"/>
  <c r="S106" i="59"/>
  <c r="R106" i="59"/>
  <c r="Q106" i="59"/>
  <c r="P106" i="59"/>
  <c r="A106" i="59"/>
  <c r="A105" i="59"/>
  <c r="U104" i="59"/>
  <c r="T104" i="59"/>
  <c r="S104" i="59"/>
  <c r="R104" i="59"/>
  <c r="Q104" i="59"/>
  <c r="P104" i="59"/>
  <c r="A104" i="59"/>
  <c r="U103" i="59"/>
  <c r="T103" i="59"/>
  <c r="S103" i="59"/>
  <c r="R103" i="59"/>
  <c r="Q103" i="59"/>
  <c r="P103" i="59"/>
  <c r="A103" i="59"/>
  <c r="U102" i="59"/>
  <c r="T102" i="59"/>
  <c r="S102" i="59"/>
  <c r="R102" i="59"/>
  <c r="Q102" i="59"/>
  <c r="P102" i="59"/>
  <c r="A102" i="59"/>
  <c r="U101" i="59"/>
  <c r="T101" i="59"/>
  <c r="S101" i="59"/>
  <c r="R101" i="59"/>
  <c r="Q101" i="59"/>
  <c r="P101" i="59"/>
  <c r="A101" i="59"/>
  <c r="U100" i="59"/>
  <c r="T100" i="59"/>
  <c r="S100" i="59"/>
  <c r="R100" i="59"/>
  <c r="Q100" i="59"/>
  <c r="P100" i="59"/>
  <c r="A100" i="59"/>
  <c r="U99" i="59"/>
  <c r="T99" i="59"/>
  <c r="S99" i="59"/>
  <c r="R99" i="59"/>
  <c r="Q99" i="59"/>
  <c r="P99" i="59"/>
  <c r="A99" i="59"/>
  <c r="U98" i="59"/>
  <c r="T98" i="59"/>
  <c r="S98" i="59"/>
  <c r="R98" i="59"/>
  <c r="Q98" i="59"/>
  <c r="P98" i="59"/>
  <c r="A98" i="59"/>
  <c r="U97" i="59"/>
  <c r="T97" i="59"/>
  <c r="S97" i="59"/>
  <c r="R97" i="59"/>
  <c r="Q97" i="59"/>
  <c r="P97" i="59"/>
  <c r="A97" i="59"/>
  <c r="U96" i="59"/>
  <c r="T96" i="59"/>
  <c r="S96" i="59"/>
  <c r="R96" i="59"/>
  <c r="Q96" i="59"/>
  <c r="P96" i="59"/>
  <c r="A96" i="59"/>
  <c r="A95" i="59"/>
  <c r="U94" i="59"/>
  <c r="T94" i="59"/>
  <c r="S94" i="59"/>
  <c r="R94" i="59"/>
  <c r="Q94" i="59"/>
  <c r="P94" i="59"/>
  <c r="A94" i="59"/>
  <c r="U93" i="59"/>
  <c r="T93" i="59"/>
  <c r="S93" i="59"/>
  <c r="R93" i="59"/>
  <c r="Q93" i="59"/>
  <c r="P93" i="59"/>
  <c r="A93" i="59"/>
  <c r="U92" i="59"/>
  <c r="T92" i="59"/>
  <c r="S92" i="59"/>
  <c r="R92" i="59"/>
  <c r="Q92" i="59"/>
  <c r="P92" i="59"/>
  <c r="A92" i="59"/>
  <c r="U91" i="59"/>
  <c r="T91" i="59"/>
  <c r="S91" i="59"/>
  <c r="R91" i="59"/>
  <c r="Q91" i="59"/>
  <c r="P91" i="59"/>
  <c r="A91" i="59"/>
  <c r="U90" i="59"/>
  <c r="T90" i="59"/>
  <c r="S90" i="59"/>
  <c r="R90" i="59"/>
  <c r="Q90" i="59"/>
  <c r="P90" i="59"/>
  <c r="A90" i="59"/>
  <c r="U89" i="59"/>
  <c r="T89" i="59"/>
  <c r="S89" i="59"/>
  <c r="R89" i="59"/>
  <c r="Q89" i="59"/>
  <c r="P89" i="59"/>
  <c r="A89" i="59"/>
  <c r="U88" i="59"/>
  <c r="T88" i="59"/>
  <c r="S88" i="59"/>
  <c r="R88" i="59"/>
  <c r="Q88" i="59"/>
  <c r="P88" i="59"/>
  <c r="A88" i="59"/>
  <c r="U87" i="59"/>
  <c r="T87" i="59"/>
  <c r="S87" i="59"/>
  <c r="R87" i="59"/>
  <c r="Q87" i="59"/>
  <c r="P87" i="59"/>
  <c r="A87" i="59"/>
  <c r="U86" i="59"/>
  <c r="T86" i="59"/>
  <c r="S86" i="59"/>
  <c r="R86" i="59"/>
  <c r="Q86" i="59"/>
  <c r="P86" i="59"/>
  <c r="A86" i="59"/>
  <c r="A85" i="59"/>
  <c r="U84" i="59"/>
  <c r="T84" i="59"/>
  <c r="S84" i="59"/>
  <c r="R84" i="59"/>
  <c r="Q84" i="59"/>
  <c r="P84" i="59"/>
  <c r="A84" i="59"/>
  <c r="U83" i="59"/>
  <c r="T83" i="59"/>
  <c r="S83" i="59"/>
  <c r="R83" i="59"/>
  <c r="Q83" i="59"/>
  <c r="P83" i="59"/>
  <c r="A83" i="59"/>
  <c r="U82" i="59"/>
  <c r="T82" i="59"/>
  <c r="S82" i="59"/>
  <c r="R82" i="59"/>
  <c r="Q82" i="59"/>
  <c r="P82" i="59"/>
  <c r="A82" i="59"/>
  <c r="U81" i="59"/>
  <c r="T81" i="59"/>
  <c r="S81" i="59"/>
  <c r="R81" i="59"/>
  <c r="Q81" i="59"/>
  <c r="P81" i="59"/>
  <c r="A81" i="59"/>
  <c r="U80" i="59"/>
  <c r="T80" i="59"/>
  <c r="S80" i="59"/>
  <c r="R80" i="59"/>
  <c r="Q80" i="59"/>
  <c r="P80" i="59"/>
  <c r="A80" i="59"/>
  <c r="U79" i="59"/>
  <c r="T79" i="59"/>
  <c r="S79" i="59"/>
  <c r="R79" i="59"/>
  <c r="Q79" i="59"/>
  <c r="P79" i="59"/>
  <c r="A79" i="59"/>
  <c r="U78" i="59"/>
  <c r="T78" i="59"/>
  <c r="S78" i="59"/>
  <c r="R78" i="59"/>
  <c r="Q78" i="59"/>
  <c r="P78" i="59"/>
  <c r="A78" i="59"/>
  <c r="A77" i="59"/>
  <c r="R76" i="59"/>
  <c r="A76" i="59"/>
  <c r="U75" i="59"/>
  <c r="T75" i="59"/>
  <c r="S75" i="59"/>
  <c r="R75" i="59"/>
  <c r="Q75" i="59"/>
  <c r="P75" i="59"/>
  <c r="A75" i="59"/>
  <c r="U74" i="59"/>
  <c r="T74" i="59"/>
  <c r="S74" i="59"/>
  <c r="R74" i="59"/>
  <c r="Q74" i="59"/>
  <c r="P74" i="59"/>
  <c r="A74" i="59"/>
  <c r="U73" i="59"/>
  <c r="T73" i="59"/>
  <c r="S73" i="59"/>
  <c r="R73" i="59"/>
  <c r="Q73" i="59"/>
  <c r="P73" i="59"/>
  <c r="A73" i="59"/>
  <c r="U72" i="59"/>
  <c r="T72" i="59"/>
  <c r="S72" i="59"/>
  <c r="R72" i="59"/>
  <c r="Q72" i="59"/>
  <c r="P72" i="59"/>
  <c r="A72" i="59"/>
  <c r="U71" i="59"/>
  <c r="T71" i="59"/>
  <c r="S71" i="59"/>
  <c r="R71" i="59"/>
  <c r="Q71" i="59"/>
  <c r="P71" i="59"/>
  <c r="A71" i="59"/>
  <c r="U70" i="59"/>
  <c r="T70" i="59"/>
  <c r="S70" i="59"/>
  <c r="R70" i="59"/>
  <c r="Q70" i="59"/>
  <c r="P70" i="59"/>
  <c r="A70" i="59"/>
  <c r="U69" i="59"/>
  <c r="T69" i="59"/>
  <c r="S69" i="59"/>
  <c r="R69" i="59"/>
  <c r="Q69" i="59"/>
  <c r="P69" i="59"/>
  <c r="A69" i="59"/>
  <c r="T68" i="59"/>
  <c r="P68" i="59"/>
  <c r="A68" i="59"/>
  <c r="U67" i="59"/>
  <c r="T67" i="59"/>
  <c r="S67" i="59"/>
  <c r="R67" i="59"/>
  <c r="Q67" i="59"/>
  <c r="P67" i="59"/>
  <c r="A67" i="59"/>
  <c r="U66" i="59"/>
  <c r="T66" i="59"/>
  <c r="S66" i="59"/>
  <c r="R66" i="59"/>
  <c r="Q66" i="59"/>
  <c r="P66" i="59"/>
  <c r="A66" i="59"/>
  <c r="U65" i="59"/>
  <c r="T65" i="59"/>
  <c r="S65" i="59"/>
  <c r="R65" i="59"/>
  <c r="Q65" i="59"/>
  <c r="P65" i="59"/>
  <c r="A65" i="59"/>
  <c r="R64" i="59"/>
  <c r="P64" i="59"/>
  <c r="A64" i="59"/>
  <c r="U63" i="59"/>
  <c r="T63" i="59"/>
  <c r="S63" i="59"/>
  <c r="R63" i="59"/>
  <c r="Q63" i="59"/>
  <c r="P63" i="59"/>
  <c r="A63" i="59"/>
  <c r="U62" i="59"/>
  <c r="T62" i="59"/>
  <c r="S62" i="59"/>
  <c r="R62" i="59"/>
  <c r="Q62" i="59"/>
  <c r="P62" i="59"/>
  <c r="A62" i="59"/>
  <c r="U61" i="59"/>
  <c r="T61" i="59"/>
  <c r="S61" i="59"/>
  <c r="R61" i="59"/>
  <c r="Q61" i="59"/>
  <c r="P61" i="59"/>
  <c r="A61" i="59"/>
  <c r="U60" i="59"/>
  <c r="T60" i="59"/>
  <c r="S60" i="59"/>
  <c r="R60" i="59"/>
  <c r="Q60" i="59"/>
  <c r="P60" i="59"/>
  <c r="A60" i="59"/>
  <c r="U59" i="59"/>
  <c r="T59" i="59"/>
  <c r="S59" i="59"/>
  <c r="R59" i="59"/>
  <c r="Q59" i="59"/>
  <c r="P59" i="59"/>
  <c r="A59" i="59"/>
  <c r="U58" i="59"/>
  <c r="T58" i="59"/>
  <c r="S58" i="59"/>
  <c r="R58" i="59"/>
  <c r="Q58" i="59"/>
  <c r="P58" i="59"/>
  <c r="A58" i="59"/>
  <c r="U57" i="59"/>
  <c r="T57" i="59"/>
  <c r="S57" i="59"/>
  <c r="R57" i="59"/>
  <c r="Q57" i="59"/>
  <c r="P57" i="59"/>
  <c r="A57" i="59"/>
  <c r="U56" i="59"/>
  <c r="T56" i="59"/>
  <c r="S56" i="59"/>
  <c r="R56" i="59"/>
  <c r="Q56" i="59"/>
  <c r="P56" i="59"/>
  <c r="A56" i="59"/>
  <c r="A55" i="59"/>
  <c r="U54" i="59"/>
  <c r="T54" i="59"/>
  <c r="S54" i="59"/>
  <c r="R54" i="59"/>
  <c r="Q54" i="59"/>
  <c r="P54" i="59"/>
  <c r="A54" i="59"/>
  <c r="U53" i="59"/>
  <c r="T53" i="59"/>
  <c r="S53" i="59"/>
  <c r="R53" i="59"/>
  <c r="Q53" i="59"/>
  <c r="P53" i="59"/>
  <c r="A53" i="59"/>
  <c r="U52" i="59"/>
  <c r="T52" i="59"/>
  <c r="S52" i="59"/>
  <c r="R52" i="59"/>
  <c r="Q52" i="59"/>
  <c r="P52" i="59"/>
  <c r="A52" i="59"/>
  <c r="A51" i="59"/>
  <c r="U50" i="59"/>
  <c r="T50" i="59"/>
  <c r="S50" i="59"/>
  <c r="R50" i="59"/>
  <c r="Q50" i="59"/>
  <c r="P50" i="59"/>
  <c r="A50" i="59"/>
  <c r="U49" i="59"/>
  <c r="T49" i="59"/>
  <c r="S49" i="59"/>
  <c r="R49" i="59"/>
  <c r="Q49" i="59"/>
  <c r="P49" i="59"/>
  <c r="A49" i="59"/>
  <c r="U48" i="59"/>
  <c r="T48" i="59"/>
  <c r="S48" i="59"/>
  <c r="R48" i="59"/>
  <c r="Q48" i="59"/>
  <c r="P48" i="59"/>
  <c r="A48" i="59"/>
  <c r="U47" i="59"/>
  <c r="T47" i="59"/>
  <c r="S47" i="59"/>
  <c r="R47" i="59"/>
  <c r="Q47" i="59"/>
  <c r="P47" i="59"/>
  <c r="A47" i="59"/>
  <c r="U46" i="59"/>
  <c r="T46" i="59"/>
  <c r="S46" i="59"/>
  <c r="R46" i="59"/>
  <c r="Q46" i="59"/>
  <c r="P46" i="59"/>
  <c r="A46" i="59"/>
  <c r="U45" i="59"/>
  <c r="T45" i="59"/>
  <c r="S45" i="59"/>
  <c r="R45" i="59"/>
  <c r="Q45" i="59"/>
  <c r="P45" i="59"/>
  <c r="A45" i="59"/>
  <c r="U44" i="59"/>
  <c r="T44" i="59"/>
  <c r="S44" i="59"/>
  <c r="R44" i="59"/>
  <c r="Q44" i="59"/>
  <c r="P44" i="59"/>
  <c r="A44" i="59"/>
  <c r="U43" i="59"/>
  <c r="T43" i="59"/>
  <c r="S43" i="59"/>
  <c r="R43" i="59"/>
  <c r="Q43" i="59"/>
  <c r="P43" i="59"/>
  <c r="A43" i="59"/>
  <c r="U42" i="59"/>
  <c r="T42" i="59"/>
  <c r="S42" i="59"/>
  <c r="R42" i="59"/>
  <c r="Q42" i="59"/>
  <c r="P42" i="59"/>
  <c r="A42" i="59"/>
  <c r="A41" i="59"/>
  <c r="U40" i="59"/>
  <c r="T40" i="59"/>
  <c r="S40" i="59"/>
  <c r="R40" i="59"/>
  <c r="Q40" i="59"/>
  <c r="P40" i="59"/>
  <c r="A40" i="59"/>
  <c r="U39" i="59"/>
  <c r="T39" i="59"/>
  <c r="S39" i="59"/>
  <c r="R39" i="59"/>
  <c r="Q39" i="59"/>
  <c r="P39" i="59"/>
  <c r="A39" i="59"/>
  <c r="U38" i="59"/>
  <c r="T38" i="59"/>
  <c r="S38" i="59"/>
  <c r="R38" i="59"/>
  <c r="Q38" i="59"/>
  <c r="P38" i="59"/>
  <c r="A38" i="59"/>
  <c r="U37" i="59"/>
  <c r="T37" i="59"/>
  <c r="S37" i="59"/>
  <c r="R37" i="59"/>
  <c r="Q37" i="59"/>
  <c r="P37" i="59"/>
  <c r="A37" i="59"/>
  <c r="U36" i="59"/>
  <c r="T36" i="59"/>
  <c r="S36" i="59"/>
  <c r="R36" i="59"/>
  <c r="Q36" i="59"/>
  <c r="P36" i="59"/>
  <c r="A36" i="59"/>
  <c r="U35" i="59"/>
  <c r="T35" i="59"/>
  <c r="S35" i="59"/>
  <c r="R35" i="59"/>
  <c r="Q35" i="59"/>
  <c r="P35" i="59"/>
  <c r="A35" i="59"/>
  <c r="U34" i="59"/>
  <c r="T34" i="59"/>
  <c r="S34" i="59"/>
  <c r="R34" i="59"/>
  <c r="Q34" i="59"/>
  <c r="P34" i="59"/>
  <c r="A34" i="59"/>
  <c r="U33" i="59"/>
  <c r="T33" i="59"/>
  <c r="S33" i="59"/>
  <c r="R33" i="59"/>
  <c r="Q33" i="59"/>
  <c r="P33" i="59"/>
  <c r="A33" i="59"/>
  <c r="U32" i="59"/>
  <c r="T32" i="59"/>
  <c r="S32" i="59"/>
  <c r="R32" i="59"/>
  <c r="Q32" i="59"/>
  <c r="P32" i="59"/>
  <c r="A32" i="59"/>
  <c r="U31" i="59"/>
  <c r="T31" i="59"/>
  <c r="S31" i="59"/>
  <c r="R31" i="59"/>
  <c r="Q31" i="59"/>
  <c r="P31" i="59"/>
  <c r="A31" i="59"/>
  <c r="U30" i="59"/>
  <c r="T30" i="59"/>
  <c r="S30" i="59"/>
  <c r="R30" i="59"/>
  <c r="Q30" i="59"/>
  <c r="P30" i="59"/>
  <c r="A30" i="59"/>
  <c r="U29" i="59"/>
  <c r="T29" i="59"/>
  <c r="S29" i="59"/>
  <c r="R29" i="59"/>
  <c r="Q29" i="59"/>
  <c r="P29" i="59"/>
  <c r="A29" i="59"/>
  <c r="U28" i="59"/>
  <c r="T28" i="59"/>
  <c r="S28" i="59"/>
  <c r="R28" i="59"/>
  <c r="Q28" i="59"/>
  <c r="P28" i="59"/>
  <c r="A28" i="59"/>
  <c r="U27" i="59"/>
  <c r="T27" i="59"/>
  <c r="S27" i="59"/>
  <c r="R27" i="59"/>
  <c r="Q27" i="59"/>
  <c r="P27" i="59"/>
  <c r="A27" i="59"/>
  <c r="U26" i="59"/>
  <c r="T26" i="59"/>
  <c r="S26" i="59"/>
  <c r="R26" i="59"/>
  <c r="Q26" i="59"/>
  <c r="P26" i="59"/>
  <c r="A26" i="59"/>
  <c r="U25" i="59"/>
  <c r="T25" i="59"/>
  <c r="S25" i="59"/>
  <c r="R25" i="59"/>
  <c r="Q25" i="59"/>
  <c r="P25" i="59"/>
  <c r="A25" i="59"/>
  <c r="U24" i="59"/>
  <c r="T24" i="59"/>
  <c r="S24" i="59"/>
  <c r="R24" i="59"/>
  <c r="Q24" i="59"/>
  <c r="P24" i="59"/>
  <c r="A24" i="59"/>
  <c r="U23" i="59"/>
  <c r="T23" i="59"/>
  <c r="S23" i="59"/>
  <c r="R23" i="59"/>
  <c r="Q23" i="59"/>
  <c r="P23" i="59"/>
  <c r="A23" i="59"/>
  <c r="U22" i="59"/>
  <c r="T22" i="59"/>
  <c r="S22" i="59"/>
  <c r="R22" i="59"/>
  <c r="Q22" i="59"/>
  <c r="P22" i="59"/>
  <c r="A22" i="59"/>
  <c r="A21" i="59"/>
  <c r="U20" i="59"/>
  <c r="T20" i="59"/>
  <c r="S20" i="59"/>
  <c r="R20" i="59"/>
  <c r="Q20" i="59"/>
  <c r="P20" i="59"/>
  <c r="A20" i="59"/>
  <c r="U19" i="59"/>
  <c r="T19" i="59"/>
  <c r="S19" i="59"/>
  <c r="R19" i="59"/>
  <c r="Q19" i="59"/>
  <c r="P19" i="59"/>
  <c r="A19" i="59"/>
  <c r="U18" i="59"/>
  <c r="T18" i="59"/>
  <c r="S18" i="59"/>
  <c r="R18" i="59"/>
  <c r="Q18" i="59"/>
  <c r="P18" i="59"/>
  <c r="A18" i="59"/>
  <c r="U17" i="59"/>
  <c r="T17" i="59"/>
  <c r="S17" i="59"/>
  <c r="R17" i="59"/>
  <c r="Q17" i="59"/>
  <c r="P17" i="59"/>
  <c r="A17" i="59"/>
  <c r="U16" i="59"/>
  <c r="T16" i="59"/>
  <c r="S16" i="59"/>
  <c r="R16" i="59"/>
  <c r="Q16" i="59"/>
  <c r="P16" i="59"/>
  <c r="A16" i="59"/>
  <c r="U15" i="59"/>
  <c r="T15" i="59"/>
  <c r="S15" i="59"/>
  <c r="R15" i="59"/>
  <c r="Q15" i="59"/>
  <c r="P15" i="59"/>
  <c r="A15" i="59"/>
  <c r="U14" i="59"/>
  <c r="T14" i="59"/>
  <c r="S14" i="59"/>
  <c r="R14" i="59"/>
  <c r="Q14" i="59"/>
  <c r="P14" i="59"/>
  <c r="A14" i="59"/>
  <c r="U13" i="59"/>
  <c r="T13" i="59"/>
  <c r="S13" i="59"/>
  <c r="R13" i="59"/>
  <c r="Q13" i="59"/>
  <c r="P13" i="59"/>
  <c r="A13" i="59"/>
  <c r="U12" i="59"/>
  <c r="T12" i="59"/>
  <c r="S12" i="59"/>
  <c r="R12" i="59"/>
  <c r="Q12" i="59"/>
  <c r="P12" i="59"/>
  <c r="A12" i="59"/>
  <c r="A11" i="59"/>
  <c r="U10" i="59"/>
  <c r="T10" i="59"/>
  <c r="S10" i="59"/>
  <c r="R10" i="59"/>
  <c r="Q10" i="59"/>
  <c r="P10" i="59"/>
  <c r="A10" i="59"/>
  <c r="U9" i="59"/>
  <c r="T9" i="59"/>
  <c r="S9" i="59"/>
  <c r="R9" i="59"/>
  <c r="Q9" i="59"/>
  <c r="P9" i="59"/>
  <c r="A9" i="59"/>
  <c r="U8" i="59"/>
  <c r="T8" i="59"/>
  <c r="S8" i="59"/>
  <c r="R8" i="59"/>
  <c r="Q8" i="59"/>
  <c r="P8" i="59"/>
  <c r="A8" i="59"/>
  <c r="U7" i="59"/>
  <c r="T7" i="59"/>
  <c r="S7" i="59"/>
  <c r="R7" i="59"/>
  <c r="Q7" i="59"/>
  <c r="P7" i="59"/>
  <c r="A7" i="59"/>
  <c r="U6" i="59"/>
  <c r="T6" i="59"/>
  <c r="S6" i="59"/>
  <c r="R6" i="59"/>
  <c r="Q6" i="59"/>
  <c r="P6" i="59"/>
  <c r="A6" i="59"/>
  <c r="U5" i="59"/>
  <c r="T5" i="59"/>
  <c r="S5" i="59"/>
  <c r="R5" i="59"/>
  <c r="Q5" i="59"/>
  <c r="P5" i="59"/>
  <c r="A5" i="59"/>
  <c r="U4" i="59"/>
  <c r="T4" i="59"/>
  <c r="S4" i="59"/>
  <c r="R4" i="59"/>
  <c r="Q4" i="59"/>
  <c r="P4" i="59"/>
  <c r="A4" i="59"/>
  <c r="Q3" i="59"/>
  <c r="A3" i="59"/>
  <c r="A2" i="59"/>
  <c r="G150" i="58"/>
  <c r="U142" i="59" s="1"/>
  <c r="F150" i="58"/>
  <c r="E150" i="58"/>
  <c r="S142" i="59" s="1"/>
  <c r="D150" i="58"/>
  <c r="R142" i="59" s="1"/>
  <c r="C150" i="58"/>
  <c r="Q142" i="59" s="1"/>
  <c r="B150" i="58"/>
  <c r="G146" i="58"/>
  <c r="U138" i="59" s="1"/>
  <c r="F146" i="58"/>
  <c r="T138" i="59" s="1"/>
  <c r="E146" i="58"/>
  <c r="S138" i="59" s="1"/>
  <c r="D146" i="58"/>
  <c r="C146" i="58"/>
  <c r="Q138" i="59" s="1"/>
  <c r="B146" i="58"/>
  <c r="P138" i="59" s="1"/>
  <c r="G137" i="58"/>
  <c r="U129" i="59" s="1"/>
  <c r="F137" i="58"/>
  <c r="T129" i="59" s="1"/>
  <c r="E137" i="58"/>
  <c r="S129" i="59" s="1"/>
  <c r="D137" i="58"/>
  <c r="R129" i="59" s="1"/>
  <c r="C137" i="58"/>
  <c r="Q129" i="59" s="1"/>
  <c r="B137" i="58"/>
  <c r="P129" i="59" s="1"/>
  <c r="G133" i="58"/>
  <c r="U125" i="59" s="1"/>
  <c r="F133" i="58"/>
  <c r="T125" i="59" s="1"/>
  <c r="E133" i="58"/>
  <c r="S125" i="59" s="1"/>
  <c r="D133" i="58"/>
  <c r="R125" i="59" s="1"/>
  <c r="C133" i="58"/>
  <c r="Q125" i="59" s="1"/>
  <c r="B133" i="58"/>
  <c r="P125" i="59" s="1"/>
  <c r="G123" i="58"/>
  <c r="U115" i="59" s="1"/>
  <c r="F123" i="58"/>
  <c r="T115" i="59" s="1"/>
  <c r="E123" i="58"/>
  <c r="S115" i="59" s="1"/>
  <c r="D123" i="58"/>
  <c r="R115" i="59" s="1"/>
  <c r="C123" i="58"/>
  <c r="Q115" i="59" s="1"/>
  <c r="B123" i="58"/>
  <c r="P115" i="59" s="1"/>
  <c r="G113" i="58"/>
  <c r="U105" i="59" s="1"/>
  <c r="F113" i="58"/>
  <c r="T105" i="59" s="1"/>
  <c r="E113" i="58"/>
  <c r="S105" i="59" s="1"/>
  <c r="D113" i="58"/>
  <c r="R105" i="59" s="1"/>
  <c r="C113" i="58"/>
  <c r="Q105" i="59" s="1"/>
  <c r="B113" i="58"/>
  <c r="P105" i="59" s="1"/>
  <c r="G103" i="58"/>
  <c r="U95" i="59" s="1"/>
  <c r="F103" i="58"/>
  <c r="T95" i="59" s="1"/>
  <c r="E103" i="58"/>
  <c r="S95" i="59" s="1"/>
  <c r="D103" i="58"/>
  <c r="R95" i="59" s="1"/>
  <c r="C103" i="58"/>
  <c r="Q95" i="59" s="1"/>
  <c r="B103" i="58"/>
  <c r="P95" i="59" s="1"/>
  <c r="G93" i="58"/>
  <c r="U85" i="59" s="1"/>
  <c r="F93" i="58"/>
  <c r="T85" i="59" s="1"/>
  <c r="E93" i="58"/>
  <c r="S85" i="59" s="1"/>
  <c r="D93" i="58"/>
  <c r="R85" i="59" s="1"/>
  <c r="C93" i="58"/>
  <c r="Q85" i="59" s="1"/>
  <c r="B93" i="58"/>
  <c r="P85" i="59" s="1"/>
  <c r="G85" i="58"/>
  <c r="U77" i="59" s="1"/>
  <c r="F85" i="58"/>
  <c r="T77" i="59" s="1"/>
  <c r="E85" i="58"/>
  <c r="S77" i="59" s="1"/>
  <c r="D85" i="58"/>
  <c r="R77" i="59" s="1"/>
  <c r="C85" i="58"/>
  <c r="Q77" i="59" s="1"/>
  <c r="B85" i="58"/>
  <c r="P77" i="59" s="1"/>
  <c r="G84" i="58"/>
  <c r="U76" i="59" s="1"/>
  <c r="F84" i="58"/>
  <c r="T76" i="59" s="1"/>
  <c r="E84" i="58"/>
  <c r="S76" i="59" s="1"/>
  <c r="D84" i="58"/>
  <c r="C84" i="58"/>
  <c r="Q76" i="59" s="1"/>
  <c r="B84" i="58"/>
  <c r="P76" i="59" s="1"/>
  <c r="G75" i="58"/>
  <c r="U68" i="59" s="1"/>
  <c r="F75" i="58"/>
  <c r="E75" i="58"/>
  <c r="S68" i="59" s="1"/>
  <c r="D75" i="58"/>
  <c r="R68" i="59" s="1"/>
  <c r="C75" i="58"/>
  <c r="Q68" i="59" s="1"/>
  <c r="B75" i="58"/>
  <c r="G71" i="58"/>
  <c r="U64" i="59" s="1"/>
  <c r="F71" i="58"/>
  <c r="T64" i="59" s="1"/>
  <c r="E71" i="58"/>
  <c r="S64" i="59" s="1"/>
  <c r="D71" i="58"/>
  <c r="C71" i="58"/>
  <c r="Q64" i="59" s="1"/>
  <c r="B71" i="58"/>
  <c r="G62" i="58"/>
  <c r="U55" i="59" s="1"/>
  <c r="F62" i="58"/>
  <c r="T55" i="59" s="1"/>
  <c r="E62" i="58"/>
  <c r="S55" i="59" s="1"/>
  <c r="D62" i="58"/>
  <c r="R55" i="59" s="1"/>
  <c r="C62" i="58"/>
  <c r="Q55" i="59" s="1"/>
  <c r="B62" i="58"/>
  <c r="P55" i="59" s="1"/>
  <c r="G58" i="58"/>
  <c r="U51" i="59" s="1"/>
  <c r="F58" i="58"/>
  <c r="T51" i="59" s="1"/>
  <c r="E58" i="58"/>
  <c r="S51" i="59" s="1"/>
  <c r="D58" i="58"/>
  <c r="R51" i="59" s="1"/>
  <c r="C58" i="58"/>
  <c r="Q51" i="59" s="1"/>
  <c r="B58" i="58"/>
  <c r="P51" i="59" s="1"/>
  <c r="G48" i="58"/>
  <c r="U41" i="59" s="1"/>
  <c r="F48" i="58"/>
  <c r="T41" i="59" s="1"/>
  <c r="E48" i="58"/>
  <c r="S41" i="59" s="1"/>
  <c r="D48" i="58"/>
  <c r="R41" i="59" s="1"/>
  <c r="C48" i="58"/>
  <c r="Q41" i="59" s="1"/>
  <c r="B48" i="58"/>
  <c r="P41" i="59" s="1"/>
  <c r="G28" i="58"/>
  <c r="U21" i="59" s="1"/>
  <c r="F28" i="58"/>
  <c r="T21" i="59" s="1"/>
  <c r="E28" i="58"/>
  <c r="S21" i="59" s="1"/>
  <c r="D28" i="58"/>
  <c r="R21" i="59" s="1"/>
  <c r="C28" i="58"/>
  <c r="Q21" i="59" s="1"/>
  <c r="B28" i="58"/>
  <c r="P21" i="59" s="1"/>
  <c r="G18" i="58"/>
  <c r="U11" i="59" s="1"/>
  <c r="F18" i="58"/>
  <c r="T11" i="59" s="1"/>
  <c r="E18" i="58"/>
  <c r="S11" i="59" s="1"/>
  <c r="D18" i="58"/>
  <c r="R11" i="59" s="1"/>
  <c r="C18" i="58"/>
  <c r="C9" i="58" s="1"/>
  <c r="B18" i="58"/>
  <c r="P11" i="59" s="1"/>
  <c r="G10" i="58"/>
  <c r="G9" i="58" s="1"/>
  <c r="F10" i="58"/>
  <c r="T3" i="59" s="1"/>
  <c r="E10" i="58"/>
  <c r="E9" i="58" s="1"/>
  <c r="D10" i="58"/>
  <c r="R3" i="59" s="1"/>
  <c r="B10" i="58"/>
  <c r="P3" i="59" s="1"/>
  <c r="F9" i="58"/>
  <c r="F159" i="58" s="1"/>
  <c r="T150" i="59" s="1"/>
  <c r="D9" i="58"/>
  <c r="D159" i="58" s="1"/>
  <c r="R150" i="59" s="1"/>
  <c r="B9" i="58"/>
  <c r="B159" i="58" s="1"/>
  <c r="P150" i="59" s="1"/>
  <c r="A5" i="58"/>
  <c r="A62" i="57"/>
  <c r="U61" i="57"/>
  <c r="T61" i="57"/>
  <c r="S61" i="57"/>
  <c r="R61" i="57"/>
  <c r="Q61" i="57"/>
  <c r="P61" i="57"/>
  <c r="A61" i="57"/>
  <c r="U60" i="57"/>
  <c r="T60" i="57"/>
  <c r="S60" i="57"/>
  <c r="R60" i="57"/>
  <c r="Q60" i="57"/>
  <c r="P60" i="57"/>
  <c r="A60" i="57"/>
  <c r="A59" i="57"/>
  <c r="U58" i="57"/>
  <c r="T58" i="57"/>
  <c r="S58" i="57"/>
  <c r="R58" i="57"/>
  <c r="Q58" i="57"/>
  <c r="P58" i="57"/>
  <c r="A58" i="57"/>
  <c r="U57" i="57"/>
  <c r="S57" i="57"/>
  <c r="Q57" i="57"/>
  <c r="A57" i="57"/>
  <c r="R56" i="57"/>
  <c r="A56" i="57"/>
  <c r="U55" i="57"/>
  <c r="T55" i="57"/>
  <c r="S55" i="57"/>
  <c r="R55" i="57"/>
  <c r="Q55" i="57"/>
  <c r="P55" i="57"/>
  <c r="A55" i="57"/>
  <c r="U54" i="57"/>
  <c r="T54" i="57"/>
  <c r="S54" i="57"/>
  <c r="R54" i="57"/>
  <c r="Q54" i="57"/>
  <c r="P54" i="57"/>
  <c r="A54" i="57"/>
  <c r="U53" i="57"/>
  <c r="T53" i="57"/>
  <c r="S53" i="57"/>
  <c r="R53" i="57"/>
  <c r="Q53" i="57"/>
  <c r="P53" i="57"/>
  <c r="A53" i="57"/>
  <c r="U52" i="57"/>
  <c r="T52" i="57"/>
  <c r="S52" i="57"/>
  <c r="R52" i="57"/>
  <c r="Q52" i="57"/>
  <c r="P52" i="57"/>
  <c r="A52" i="57"/>
  <c r="A51" i="57"/>
  <c r="U50" i="57"/>
  <c r="T50" i="57"/>
  <c r="S50" i="57"/>
  <c r="R50" i="57"/>
  <c r="Q50" i="57"/>
  <c r="P50" i="57"/>
  <c r="A50" i="57"/>
  <c r="U49" i="57"/>
  <c r="T49" i="57"/>
  <c r="S49" i="57"/>
  <c r="R49" i="57"/>
  <c r="Q49" i="57"/>
  <c r="P49" i="57"/>
  <c r="A49" i="57"/>
  <c r="U48" i="57"/>
  <c r="T48" i="57"/>
  <c r="S48" i="57"/>
  <c r="R48" i="57"/>
  <c r="Q48" i="57"/>
  <c r="P48" i="57"/>
  <c r="A48" i="57"/>
  <c r="U47" i="57"/>
  <c r="T47" i="57"/>
  <c r="S47" i="57"/>
  <c r="R47" i="57"/>
  <c r="Q47" i="57"/>
  <c r="P47" i="57"/>
  <c r="A47" i="57"/>
  <c r="T46" i="57"/>
  <c r="R46" i="57"/>
  <c r="P46" i="57"/>
  <c r="A46" i="57"/>
  <c r="U45" i="57"/>
  <c r="T45" i="57"/>
  <c r="S45" i="57"/>
  <c r="R45" i="57"/>
  <c r="Q45" i="57"/>
  <c r="P45" i="57"/>
  <c r="A45" i="57"/>
  <c r="U44" i="57"/>
  <c r="T44" i="57"/>
  <c r="S44" i="57"/>
  <c r="R44" i="57"/>
  <c r="Q44" i="57"/>
  <c r="P44" i="57"/>
  <c r="A44" i="57"/>
  <c r="U43" i="57"/>
  <c r="T43" i="57"/>
  <c r="S43" i="57"/>
  <c r="R43" i="57"/>
  <c r="Q43" i="57"/>
  <c r="P43" i="57"/>
  <c r="A43" i="57"/>
  <c r="U42" i="57"/>
  <c r="T42" i="57"/>
  <c r="S42" i="57"/>
  <c r="R42" i="57"/>
  <c r="Q42" i="57"/>
  <c r="P42" i="57"/>
  <c r="A42" i="57"/>
  <c r="U41" i="57"/>
  <c r="T41" i="57"/>
  <c r="S41" i="57"/>
  <c r="R41" i="57"/>
  <c r="Q41" i="57"/>
  <c r="P41" i="57"/>
  <c r="A41" i="57"/>
  <c r="U40" i="57"/>
  <c r="T40" i="57"/>
  <c r="S40" i="57"/>
  <c r="R40" i="57"/>
  <c r="Q40" i="57"/>
  <c r="P40" i="57"/>
  <c r="A40" i="57"/>
  <c r="U39" i="57"/>
  <c r="T39" i="57"/>
  <c r="S39" i="57"/>
  <c r="R39" i="57"/>
  <c r="Q39" i="57"/>
  <c r="P39" i="57"/>
  <c r="A39" i="57"/>
  <c r="U38" i="57"/>
  <c r="T38" i="57"/>
  <c r="S38" i="57"/>
  <c r="R38" i="57"/>
  <c r="Q38" i="57"/>
  <c r="P38" i="57"/>
  <c r="A38" i="57"/>
  <c r="A37" i="57"/>
  <c r="A36" i="57"/>
  <c r="A35" i="57"/>
  <c r="A34" i="57"/>
  <c r="U33" i="57"/>
  <c r="T33" i="57"/>
  <c r="S33" i="57"/>
  <c r="R33" i="57"/>
  <c r="Q33" i="57"/>
  <c r="P33" i="57"/>
  <c r="A33" i="57"/>
  <c r="U32" i="57"/>
  <c r="T32" i="57"/>
  <c r="S32" i="57"/>
  <c r="Q32" i="57"/>
  <c r="P32" i="57"/>
  <c r="A32" i="57"/>
  <c r="A31" i="57"/>
  <c r="U30" i="57"/>
  <c r="T30" i="57"/>
  <c r="S30" i="57"/>
  <c r="Q30" i="57"/>
  <c r="P30" i="57"/>
  <c r="A30" i="57"/>
  <c r="U29" i="57"/>
  <c r="T29" i="57"/>
  <c r="S29" i="57"/>
  <c r="Q29" i="57"/>
  <c r="P29" i="57"/>
  <c r="A29" i="57"/>
  <c r="U28" i="57"/>
  <c r="T28" i="57"/>
  <c r="S28" i="57"/>
  <c r="Q28" i="57"/>
  <c r="P28" i="57"/>
  <c r="A28" i="57"/>
  <c r="U27" i="57"/>
  <c r="T27" i="57"/>
  <c r="S27" i="57"/>
  <c r="R27" i="57"/>
  <c r="Q27" i="57"/>
  <c r="P27" i="57"/>
  <c r="A27" i="57"/>
  <c r="U26" i="57"/>
  <c r="T26" i="57"/>
  <c r="S26" i="57"/>
  <c r="R26" i="57"/>
  <c r="Q26" i="57"/>
  <c r="P26" i="57"/>
  <c r="A26" i="57"/>
  <c r="U25" i="57"/>
  <c r="T25" i="57"/>
  <c r="S25" i="57"/>
  <c r="R25" i="57"/>
  <c r="Q25" i="57"/>
  <c r="P25" i="57"/>
  <c r="A25" i="57"/>
  <c r="U24" i="57"/>
  <c r="T24" i="57"/>
  <c r="S24" i="57"/>
  <c r="R24" i="57"/>
  <c r="Q24" i="57"/>
  <c r="P24" i="57"/>
  <c r="A24" i="57"/>
  <c r="U23" i="57"/>
  <c r="T23" i="57"/>
  <c r="S23" i="57"/>
  <c r="R23" i="57"/>
  <c r="Q23" i="57"/>
  <c r="P23" i="57"/>
  <c r="A23" i="57"/>
  <c r="U22" i="57"/>
  <c r="S22" i="57"/>
  <c r="R22" i="57"/>
  <c r="A22" i="57"/>
  <c r="U21" i="57"/>
  <c r="T21" i="57"/>
  <c r="S21" i="57"/>
  <c r="R21" i="57"/>
  <c r="Q21" i="57"/>
  <c r="P21" i="57"/>
  <c r="A21" i="57"/>
  <c r="U20" i="57"/>
  <c r="T20" i="57"/>
  <c r="S20" i="57"/>
  <c r="R20" i="57"/>
  <c r="Q20" i="57"/>
  <c r="P20" i="57"/>
  <c r="A20" i="57"/>
  <c r="U19" i="57"/>
  <c r="T19" i="57"/>
  <c r="S19" i="57"/>
  <c r="R19" i="57"/>
  <c r="Q19" i="57"/>
  <c r="P19" i="57"/>
  <c r="A19" i="57"/>
  <c r="U18" i="57"/>
  <c r="T18" i="57"/>
  <c r="S18" i="57"/>
  <c r="R18" i="57"/>
  <c r="Q18" i="57"/>
  <c r="P18" i="57"/>
  <c r="A18" i="57"/>
  <c r="U17" i="57"/>
  <c r="T17" i="57"/>
  <c r="S17" i="57"/>
  <c r="R17" i="57"/>
  <c r="Q17" i="57"/>
  <c r="P17" i="57"/>
  <c r="A17" i="57"/>
  <c r="U16" i="57"/>
  <c r="T16" i="57"/>
  <c r="S16" i="57"/>
  <c r="R16" i="57"/>
  <c r="Q16" i="57"/>
  <c r="P16" i="57"/>
  <c r="A16" i="57"/>
  <c r="U15" i="57"/>
  <c r="T15" i="57"/>
  <c r="S15" i="57"/>
  <c r="R15" i="57"/>
  <c r="Q15" i="57"/>
  <c r="P15" i="57"/>
  <c r="A15" i="57"/>
  <c r="U14" i="57"/>
  <c r="T14" i="57"/>
  <c r="S14" i="57"/>
  <c r="R14" i="57"/>
  <c r="Q14" i="57"/>
  <c r="P14" i="57"/>
  <c r="A14" i="57"/>
  <c r="U13" i="57"/>
  <c r="T13" i="57"/>
  <c r="S13" i="57"/>
  <c r="R13" i="57"/>
  <c r="Q13" i="57"/>
  <c r="P13" i="57"/>
  <c r="A13" i="57"/>
  <c r="U12" i="57"/>
  <c r="T12" i="57"/>
  <c r="S12" i="57"/>
  <c r="R12" i="57"/>
  <c r="Q12" i="57"/>
  <c r="P12" i="57"/>
  <c r="A12" i="57"/>
  <c r="U11" i="57"/>
  <c r="T11" i="57"/>
  <c r="S11" i="57"/>
  <c r="R11" i="57"/>
  <c r="Q11" i="57"/>
  <c r="P11" i="57"/>
  <c r="A11" i="57"/>
  <c r="R10" i="57"/>
  <c r="Q10" i="57"/>
  <c r="A10" i="57"/>
  <c r="T9" i="57"/>
  <c r="S9" i="57"/>
  <c r="Q9" i="57"/>
  <c r="P9" i="57"/>
  <c r="A9" i="57"/>
  <c r="U8" i="57"/>
  <c r="T8" i="57"/>
  <c r="S8" i="57"/>
  <c r="Q8" i="57"/>
  <c r="P8" i="57"/>
  <c r="A8" i="57"/>
  <c r="T7" i="57"/>
  <c r="S7" i="57"/>
  <c r="R7" i="57"/>
  <c r="Q7" i="57"/>
  <c r="P7" i="57"/>
  <c r="A7" i="57"/>
  <c r="U6" i="57"/>
  <c r="T6" i="57"/>
  <c r="S6" i="57"/>
  <c r="R6" i="57"/>
  <c r="Q6" i="57"/>
  <c r="P6" i="57"/>
  <c r="A6" i="57"/>
  <c r="U5" i="57"/>
  <c r="T5" i="57"/>
  <c r="S5" i="57"/>
  <c r="R5" i="57"/>
  <c r="Q5" i="57"/>
  <c r="P5" i="57"/>
  <c r="A5" i="57"/>
  <c r="U4" i="57"/>
  <c r="T4" i="57"/>
  <c r="S4" i="57"/>
  <c r="R4" i="57"/>
  <c r="Q4" i="57"/>
  <c r="P4" i="57"/>
  <c r="A4" i="57"/>
  <c r="U3" i="57"/>
  <c r="T3" i="57"/>
  <c r="S3" i="57"/>
  <c r="R3" i="57"/>
  <c r="Q3" i="57"/>
  <c r="P3" i="57"/>
  <c r="A3" i="57"/>
  <c r="A2" i="57"/>
  <c r="G75" i="56"/>
  <c r="U62" i="57" s="1"/>
  <c r="F75" i="56"/>
  <c r="T62" i="57" s="1"/>
  <c r="E75" i="56"/>
  <c r="S62" i="57" s="1"/>
  <c r="D75" i="56"/>
  <c r="R62" i="57" s="1"/>
  <c r="C75" i="56"/>
  <c r="Q62" i="57" s="1"/>
  <c r="B75" i="56"/>
  <c r="P62" i="57" s="1"/>
  <c r="G67" i="56"/>
  <c r="F67" i="56"/>
  <c r="T57" i="57" s="1"/>
  <c r="E67" i="56"/>
  <c r="D67" i="56"/>
  <c r="R57" i="57" s="1"/>
  <c r="C67" i="56"/>
  <c r="B67" i="56"/>
  <c r="P57" i="57" s="1"/>
  <c r="F65" i="56"/>
  <c r="T56" i="57" s="1"/>
  <c r="G59" i="56"/>
  <c r="U51" i="57" s="1"/>
  <c r="F59" i="56"/>
  <c r="T51" i="57" s="1"/>
  <c r="E59" i="56"/>
  <c r="S51" i="57" s="1"/>
  <c r="D59" i="56"/>
  <c r="R51" i="57" s="1"/>
  <c r="C59" i="56"/>
  <c r="Q51" i="57" s="1"/>
  <c r="B59" i="56"/>
  <c r="P51" i="57" s="1"/>
  <c r="G54" i="56"/>
  <c r="U46" i="57" s="1"/>
  <c r="F54" i="56"/>
  <c r="E54" i="56"/>
  <c r="S46" i="57" s="1"/>
  <c r="D54" i="56"/>
  <c r="C54" i="56"/>
  <c r="Q46" i="57" s="1"/>
  <c r="B54" i="56"/>
  <c r="G45" i="56"/>
  <c r="G65" i="56" s="1"/>
  <c r="U56" i="57" s="1"/>
  <c r="F45" i="56"/>
  <c r="T37" i="57" s="1"/>
  <c r="E45" i="56"/>
  <c r="E65" i="56" s="1"/>
  <c r="S56" i="57" s="1"/>
  <c r="D45" i="56"/>
  <c r="R37" i="57" s="1"/>
  <c r="C45" i="56"/>
  <c r="Q37" i="57" s="1"/>
  <c r="B45" i="56"/>
  <c r="P37" i="57" s="1"/>
  <c r="D40" i="56"/>
  <c r="D38" i="56"/>
  <c r="R32" i="57" s="1"/>
  <c r="G37" i="56"/>
  <c r="U31" i="57" s="1"/>
  <c r="F37" i="56"/>
  <c r="T31" i="57" s="1"/>
  <c r="E37" i="56"/>
  <c r="S31" i="57" s="1"/>
  <c r="C37" i="56"/>
  <c r="Q31" i="57" s="1"/>
  <c r="B37" i="56"/>
  <c r="P31" i="57" s="1"/>
  <c r="D36" i="56"/>
  <c r="R30" i="57" s="1"/>
  <c r="D35" i="56"/>
  <c r="R29" i="57" s="1"/>
  <c r="G34" i="56"/>
  <c r="D34" i="56"/>
  <c r="R28" i="57" s="1"/>
  <c r="G28" i="56"/>
  <c r="F28" i="56"/>
  <c r="T22" i="57" s="1"/>
  <c r="E28" i="56"/>
  <c r="C28" i="56"/>
  <c r="Q22" i="57" s="1"/>
  <c r="B28" i="56"/>
  <c r="P22" i="57" s="1"/>
  <c r="G16" i="56"/>
  <c r="U10" i="57" s="1"/>
  <c r="F16" i="56"/>
  <c r="T10" i="57" s="1"/>
  <c r="E16" i="56"/>
  <c r="S10" i="57" s="1"/>
  <c r="C16" i="56"/>
  <c r="B16" i="56"/>
  <c r="P10" i="57" s="1"/>
  <c r="G15" i="56"/>
  <c r="U9" i="57" s="1"/>
  <c r="D15" i="56"/>
  <c r="R9" i="57" s="1"/>
  <c r="D14" i="56"/>
  <c r="R8" i="57" s="1"/>
  <c r="G13" i="56"/>
  <c r="U7" i="57" s="1"/>
  <c r="D13" i="56"/>
  <c r="A4" i="56"/>
  <c r="A39" i="55"/>
  <c r="A38" i="55"/>
  <c r="R37" i="55"/>
  <c r="A37" i="55"/>
  <c r="Q36" i="55"/>
  <c r="A36" i="55"/>
  <c r="R35" i="55"/>
  <c r="Q35" i="55"/>
  <c r="P35" i="55"/>
  <c r="A35" i="55"/>
  <c r="R34" i="55"/>
  <c r="Q34" i="55"/>
  <c r="P34" i="55"/>
  <c r="A34" i="55"/>
  <c r="A33" i="55"/>
  <c r="Q32" i="55"/>
  <c r="A32" i="55"/>
  <c r="R31" i="55"/>
  <c r="Q31" i="55"/>
  <c r="A31" i="55"/>
  <c r="R30" i="55"/>
  <c r="Q30" i="55"/>
  <c r="A30" i="55"/>
  <c r="R29" i="55"/>
  <c r="Q29" i="55"/>
  <c r="P29" i="55"/>
  <c r="A29" i="55"/>
  <c r="R28" i="55"/>
  <c r="Q28" i="55"/>
  <c r="P28" i="55"/>
  <c r="A28" i="55"/>
  <c r="R27" i="55"/>
  <c r="P27" i="55"/>
  <c r="A27" i="55"/>
  <c r="R26" i="55"/>
  <c r="Q26" i="55"/>
  <c r="A26" i="55"/>
  <c r="A25" i="55"/>
  <c r="R24" i="55"/>
  <c r="Q24" i="55"/>
  <c r="P24" i="55"/>
  <c r="A24" i="55"/>
  <c r="R23" i="55"/>
  <c r="Q23" i="55"/>
  <c r="P23" i="55"/>
  <c r="A23" i="55"/>
  <c r="A22" i="55"/>
  <c r="R21" i="55"/>
  <c r="Q21" i="55"/>
  <c r="P21" i="55"/>
  <c r="A21" i="55"/>
  <c r="R20" i="55"/>
  <c r="Q20" i="55"/>
  <c r="P20" i="55"/>
  <c r="A20" i="55"/>
  <c r="R19" i="55"/>
  <c r="P19" i="55"/>
  <c r="A19" i="55"/>
  <c r="A18" i="55"/>
  <c r="R17" i="55"/>
  <c r="Q17" i="55"/>
  <c r="P17" i="55"/>
  <c r="A17" i="55"/>
  <c r="R16" i="55"/>
  <c r="Q16" i="55"/>
  <c r="P16" i="55"/>
  <c r="A16" i="55"/>
  <c r="R15" i="55"/>
  <c r="P15" i="55"/>
  <c r="A15" i="55"/>
  <c r="A14" i="55"/>
  <c r="A13" i="55"/>
  <c r="A12" i="55"/>
  <c r="R11" i="55"/>
  <c r="Q11" i="55"/>
  <c r="A11" i="55"/>
  <c r="R10" i="55"/>
  <c r="Q10" i="55"/>
  <c r="A10" i="55"/>
  <c r="R9" i="55"/>
  <c r="A9" i="55"/>
  <c r="R8" i="55"/>
  <c r="Q8" i="55"/>
  <c r="P8" i="55"/>
  <c r="A8" i="55"/>
  <c r="R7" i="55"/>
  <c r="Q7" i="55"/>
  <c r="P7" i="55"/>
  <c r="A7" i="55"/>
  <c r="Q6" i="55"/>
  <c r="A6" i="55"/>
  <c r="R5" i="55"/>
  <c r="Q5" i="55"/>
  <c r="P5" i="55"/>
  <c r="A5" i="55"/>
  <c r="R4" i="55"/>
  <c r="Q4" i="55"/>
  <c r="P4" i="55"/>
  <c r="A4" i="55"/>
  <c r="R3" i="55"/>
  <c r="Q3" i="55"/>
  <c r="P3" i="55"/>
  <c r="A3" i="55"/>
  <c r="Q2" i="55"/>
  <c r="A2" i="55"/>
  <c r="D72" i="54"/>
  <c r="D70" i="54"/>
  <c r="C70" i="54"/>
  <c r="Q37" i="55" s="1"/>
  <c r="B70" i="54"/>
  <c r="D68" i="54"/>
  <c r="R36" i="55" s="1"/>
  <c r="C68" i="54"/>
  <c r="B68" i="54"/>
  <c r="P36" i="55" s="1"/>
  <c r="D64" i="54"/>
  <c r="R33" i="55" s="1"/>
  <c r="C64" i="54"/>
  <c r="Q33" i="55" s="1"/>
  <c r="B64" i="54"/>
  <c r="P33" i="55" s="1"/>
  <c r="D63" i="54"/>
  <c r="R32" i="55" s="1"/>
  <c r="C63" i="54"/>
  <c r="C72" i="54" s="1"/>
  <c r="Q38" i="55" s="1"/>
  <c r="B63" i="54"/>
  <c r="P32" i="55" s="1"/>
  <c r="D57" i="54"/>
  <c r="D59" i="54" s="1"/>
  <c r="B55" i="54"/>
  <c r="B53" i="54"/>
  <c r="P30" i="55" s="1"/>
  <c r="D49" i="54"/>
  <c r="C49" i="54"/>
  <c r="B49" i="54"/>
  <c r="B48" i="54"/>
  <c r="P26" i="55" s="1"/>
  <c r="D40" i="54"/>
  <c r="R22" i="55" s="1"/>
  <c r="C40" i="54"/>
  <c r="Q22" i="55" s="1"/>
  <c r="B40" i="54"/>
  <c r="P22" i="55" s="1"/>
  <c r="D37" i="54"/>
  <c r="C37" i="54"/>
  <c r="Q19" i="55" s="1"/>
  <c r="B37" i="54"/>
  <c r="D29" i="54"/>
  <c r="C29" i="54"/>
  <c r="Q15" i="55" s="1"/>
  <c r="B29" i="54"/>
  <c r="D21" i="54"/>
  <c r="D23" i="54" s="1"/>
  <c r="R13" i="55" s="1"/>
  <c r="D17" i="54"/>
  <c r="C17" i="54"/>
  <c r="Q9" i="55" s="1"/>
  <c r="B17" i="54"/>
  <c r="D13" i="54"/>
  <c r="R6" i="55" s="1"/>
  <c r="C13" i="54"/>
  <c r="B13" i="54"/>
  <c r="P6" i="55" s="1"/>
  <c r="C9" i="54"/>
  <c r="D8" i="54"/>
  <c r="R2" i="55" s="1"/>
  <c r="C8" i="54"/>
  <c r="C21" i="54" s="1"/>
  <c r="Q12" i="55" s="1"/>
  <c r="B8" i="54"/>
  <c r="P2" i="55" s="1"/>
  <c r="A4" i="54"/>
  <c r="A5" i="53"/>
  <c r="Y4" i="53"/>
  <c r="W4" i="53"/>
  <c r="U4" i="53"/>
  <c r="A4" i="53"/>
  <c r="X3" i="53"/>
  <c r="S3" i="53"/>
  <c r="A3" i="53"/>
  <c r="A2" i="53"/>
  <c r="K18" i="52"/>
  <c r="K17" i="52"/>
  <c r="K16" i="52"/>
  <c r="K15" i="52"/>
  <c r="K14" i="52" s="1"/>
  <c r="J14" i="52"/>
  <c r="X4" i="53" s="1"/>
  <c r="I14" i="52"/>
  <c r="H14" i="52"/>
  <c r="V4" i="53" s="1"/>
  <c r="G14" i="52"/>
  <c r="E14" i="52"/>
  <c r="S4" i="53" s="1"/>
  <c r="K12" i="52"/>
  <c r="K11" i="52"/>
  <c r="K10" i="52"/>
  <c r="K9" i="52"/>
  <c r="K8" i="52" s="1"/>
  <c r="J8" i="52"/>
  <c r="J20" i="52" s="1"/>
  <c r="X5" i="53" s="1"/>
  <c r="I8" i="52"/>
  <c r="W3" i="53" s="1"/>
  <c r="H8" i="52"/>
  <c r="V3" i="53" s="1"/>
  <c r="G8" i="52"/>
  <c r="U3" i="53" s="1"/>
  <c r="E8" i="52"/>
  <c r="E20" i="52" s="1"/>
  <c r="S5" i="53" s="1"/>
  <c r="A4" i="52"/>
  <c r="T17" i="51"/>
  <c r="R17" i="51"/>
  <c r="P17" i="51"/>
  <c r="A17" i="51"/>
  <c r="A16" i="51"/>
  <c r="U15" i="51"/>
  <c r="S15" i="51"/>
  <c r="Q15" i="51"/>
  <c r="A15" i="51"/>
  <c r="S14" i="51"/>
  <c r="A14" i="51"/>
  <c r="T13" i="51"/>
  <c r="P13" i="51"/>
  <c r="A13" i="51"/>
  <c r="T12" i="51"/>
  <c r="P12" i="51"/>
  <c r="A12" i="51"/>
  <c r="V11" i="51"/>
  <c r="U11" i="51"/>
  <c r="T11" i="51"/>
  <c r="S11" i="51"/>
  <c r="R11" i="51"/>
  <c r="Q11" i="51"/>
  <c r="P11" i="51"/>
  <c r="A11" i="51"/>
  <c r="V10" i="51"/>
  <c r="U10" i="51"/>
  <c r="T10" i="51"/>
  <c r="S10" i="51"/>
  <c r="R10" i="51"/>
  <c r="Q10" i="51"/>
  <c r="P10" i="51"/>
  <c r="A10" i="51"/>
  <c r="V9" i="51"/>
  <c r="U9" i="51"/>
  <c r="T9" i="51"/>
  <c r="S9" i="51"/>
  <c r="R9" i="51"/>
  <c r="Q9" i="51"/>
  <c r="P9" i="51"/>
  <c r="A9" i="51"/>
  <c r="V8" i="51"/>
  <c r="T8" i="51"/>
  <c r="R8" i="51"/>
  <c r="P8" i="51"/>
  <c r="A8" i="51"/>
  <c r="V7" i="51"/>
  <c r="U7" i="51"/>
  <c r="T7" i="51"/>
  <c r="S7" i="51"/>
  <c r="R7" i="51"/>
  <c r="Q7" i="51"/>
  <c r="P7" i="51"/>
  <c r="A7" i="51"/>
  <c r="V6" i="51"/>
  <c r="U6" i="51"/>
  <c r="T6" i="51"/>
  <c r="S6" i="51"/>
  <c r="R6" i="51"/>
  <c r="Q6" i="51"/>
  <c r="P6" i="51"/>
  <c r="A6" i="51"/>
  <c r="V5" i="51"/>
  <c r="U5" i="51"/>
  <c r="T5" i="51"/>
  <c r="S5" i="51"/>
  <c r="R5" i="51"/>
  <c r="Q5" i="51"/>
  <c r="P5" i="51"/>
  <c r="A5" i="51"/>
  <c r="T4" i="51"/>
  <c r="P4" i="51"/>
  <c r="A4" i="51"/>
  <c r="V3" i="51"/>
  <c r="R3" i="51"/>
  <c r="A3" i="51"/>
  <c r="A2" i="51"/>
  <c r="F41" i="50"/>
  <c r="E41" i="50"/>
  <c r="S17" i="51" s="1"/>
  <c r="D41" i="50"/>
  <c r="C41" i="50"/>
  <c r="Q17" i="51" s="1"/>
  <c r="B41" i="50"/>
  <c r="H27" i="50"/>
  <c r="V15" i="51" s="1"/>
  <c r="G27" i="50"/>
  <c r="F27" i="50"/>
  <c r="T15" i="51" s="1"/>
  <c r="E27" i="50"/>
  <c r="D27" i="50"/>
  <c r="R15" i="51" s="1"/>
  <c r="C27" i="50"/>
  <c r="B27" i="50"/>
  <c r="P15" i="51" s="1"/>
  <c r="H22" i="50"/>
  <c r="V14" i="51" s="1"/>
  <c r="G22" i="50"/>
  <c r="U14" i="51" s="1"/>
  <c r="F22" i="50"/>
  <c r="E22" i="50"/>
  <c r="T14" i="51" s="1"/>
  <c r="D22" i="50"/>
  <c r="R14" i="51" s="1"/>
  <c r="C22" i="50"/>
  <c r="Q14" i="51" s="1"/>
  <c r="B22" i="50"/>
  <c r="P14" i="51" s="1"/>
  <c r="E20" i="50"/>
  <c r="S13" i="51" s="1"/>
  <c r="H13" i="50"/>
  <c r="G13" i="50"/>
  <c r="U8" i="51" s="1"/>
  <c r="F13" i="50"/>
  <c r="E13" i="50"/>
  <c r="S8" i="51" s="1"/>
  <c r="D13" i="50"/>
  <c r="C13" i="50"/>
  <c r="Q8" i="51" s="1"/>
  <c r="B13" i="50"/>
  <c r="H9" i="50"/>
  <c r="H8" i="50" s="1"/>
  <c r="H20" i="50" s="1"/>
  <c r="V13" i="51" s="1"/>
  <c r="G9" i="50"/>
  <c r="U4" i="51" s="1"/>
  <c r="F9" i="50"/>
  <c r="F8" i="50" s="1"/>
  <c r="T3" i="51" s="1"/>
  <c r="E9" i="50"/>
  <c r="S4" i="51" s="1"/>
  <c r="D9" i="50"/>
  <c r="D8" i="50" s="1"/>
  <c r="D20" i="50" s="1"/>
  <c r="R13" i="51" s="1"/>
  <c r="C9" i="50"/>
  <c r="Q4" i="51" s="1"/>
  <c r="B9" i="50"/>
  <c r="B8" i="50" s="1"/>
  <c r="P3" i="51" s="1"/>
  <c r="G8" i="50"/>
  <c r="E8" i="50"/>
  <c r="S3" i="51" s="1"/>
  <c r="C8" i="50"/>
  <c r="Q3" i="51" s="1"/>
  <c r="A4" i="50"/>
  <c r="A120" i="49"/>
  <c r="A119" i="49"/>
  <c r="Q118" i="49"/>
  <c r="P118" i="49"/>
  <c r="A118" i="49"/>
  <c r="Q117" i="49"/>
  <c r="P117" i="49"/>
  <c r="A117" i="49"/>
  <c r="A116" i="49"/>
  <c r="Q115" i="49"/>
  <c r="P115" i="49"/>
  <c r="A115" i="49"/>
  <c r="Q114" i="49"/>
  <c r="P114" i="49"/>
  <c r="A114" i="49"/>
  <c r="Q113" i="49"/>
  <c r="P113" i="49"/>
  <c r="A113" i="49"/>
  <c r="Q112" i="49"/>
  <c r="P112" i="49"/>
  <c r="A112" i="49"/>
  <c r="Q111" i="49"/>
  <c r="P111" i="49"/>
  <c r="A111" i="49"/>
  <c r="Q110" i="49"/>
  <c r="A110" i="49"/>
  <c r="Q109" i="49"/>
  <c r="P109" i="49"/>
  <c r="A109" i="49"/>
  <c r="Q108" i="49"/>
  <c r="P108" i="49"/>
  <c r="A108" i="49"/>
  <c r="Q107" i="49"/>
  <c r="P107" i="49"/>
  <c r="A107" i="49"/>
  <c r="Q106" i="49"/>
  <c r="P106" i="49"/>
  <c r="A106" i="49"/>
  <c r="A105" i="49"/>
  <c r="A104" i="49"/>
  <c r="A103" i="49"/>
  <c r="Q102" i="49"/>
  <c r="P102" i="49"/>
  <c r="A102" i="49"/>
  <c r="Q101" i="49"/>
  <c r="P101" i="49"/>
  <c r="A101" i="49"/>
  <c r="Q100" i="49"/>
  <c r="P100" i="49"/>
  <c r="A100" i="49"/>
  <c r="Q99" i="49"/>
  <c r="P99" i="49"/>
  <c r="A99" i="49"/>
  <c r="Q98" i="49"/>
  <c r="P98" i="49"/>
  <c r="A98" i="49"/>
  <c r="Q97" i="49"/>
  <c r="P97" i="49"/>
  <c r="A97" i="49"/>
  <c r="A96" i="49"/>
  <c r="A95" i="49"/>
  <c r="Q94" i="49"/>
  <c r="P94" i="49"/>
  <c r="A94" i="49"/>
  <c r="Q93" i="49"/>
  <c r="P93" i="49"/>
  <c r="A93" i="49"/>
  <c r="Q92" i="49"/>
  <c r="P92" i="49"/>
  <c r="A92" i="49"/>
  <c r="A91" i="49"/>
  <c r="Q90" i="49"/>
  <c r="P90" i="49"/>
  <c r="A90" i="49"/>
  <c r="Q89" i="49"/>
  <c r="P89" i="49"/>
  <c r="A89" i="49"/>
  <c r="Q88" i="49"/>
  <c r="P88" i="49"/>
  <c r="A88" i="49"/>
  <c r="A87" i="49"/>
  <c r="Q86" i="49"/>
  <c r="P86" i="49"/>
  <c r="A86" i="49"/>
  <c r="Q85" i="49"/>
  <c r="P85" i="49"/>
  <c r="A85" i="49"/>
  <c r="Q84" i="49"/>
  <c r="P84" i="49"/>
  <c r="A84" i="49"/>
  <c r="Q83" i="49"/>
  <c r="P83" i="49"/>
  <c r="A83" i="49"/>
  <c r="Q82" i="49"/>
  <c r="P82" i="49"/>
  <c r="A82" i="49"/>
  <c r="Q81" i="49"/>
  <c r="P81" i="49"/>
  <c r="A81" i="49"/>
  <c r="P80" i="49"/>
  <c r="A80" i="49"/>
  <c r="Q79" i="49"/>
  <c r="P79" i="49"/>
  <c r="A79" i="49"/>
  <c r="Q78" i="49"/>
  <c r="P78" i="49"/>
  <c r="A78" i="49"/>
  <c r="Q77" i="49"/>
  <c r="P77" i="49"/>
  <c r="A77" i="49"/>
  <c r="A76" i="49"/>
  <c r="Q75" i="49"/>
  <c r="P75" i="49"/>
  <c r="A75" i="49"/>
  <c r="Q74" i="49"/>
  <c r="P74" i="49"/>
  <c r="A74" i="49"/>
  <c r="Q73" i="49"/>
  <c r="P73" i="49"/>
  <c r="A73" i="49"/>
  <c r="Q72" i="49"/>
  <c r="P72" i="49"/>
  <c r="A72" i="49"/>
  <c r="A71" i="49"/>
  <c r="Q70" i="49"/>
  <c r="P70" i="49"/>
  <c r="A70" i="49"/>
  <c r="Q69" i="49"/>
  <c r="P69" i="49"/>
  <c r="A69" i="49"/>
  <c r="Q68" i="49"/>
  <c r="P68" i="49"/>
  <c r="A68" i="49"/>
  <c r="A67" i="49"/>
  <c r="Q66" i="49"/>
  <c r="P66" i="49"/>
  <c r="A66" i="49"/>
  <c r="Q65" i="49"/>
  <c r="P65" i="49"/>
  <c r="A65" i="49"/>
  <c r="Q64" i="49"/>
  <c r="P64" i="49"/>
  <c r="A64" i="49"/>
  <c r="Q63" i="49"/>
  <c r="P63" i="49"/>
  <c r="A63" i="49"/>
  <c r="Q62" i="49"/>
  <c r="P62" i="49"/>
  <c r="A62" i="49"/>
  <c r="Q61" i="49"/>
  <c r="P61" i="49"/>
  <c r="A61" i="49"/>
  <c r="Q60" i="49"/>
  <c r="P60" i="49"/>
  <c r="A60" i="49"/>
  <c r="Q59" i="49"/>
  <c r="P59" i="49"/>
  <c r="A59" i="49"/>
  <c r="Q58" i="49"/>
  <c r="P58" i="49"/>
  <c r="A58" i="49"/>
  <c r="A57" i="49"/>
  <c r="A56" i="49"/>
  <c r="A55" i="49"/>
  <c r="A54" i="49"/>
  <c r="A53" i="49"/>
  <c r="Q52" i="49"/>
  <c r="P52" i="49"/>
  <c r="A52" i="49"/>
  <c r="Q51" i="49"/>
  <c r="P51" i="49"/>
  <c r="A51" i="49"/>
  <c r="Q50" i="49"/>
  <c r="P50" i="49"/>
  <c r="A50" i="49"/>
  <c r="Q49" i="49"/>
  <c r="P49" i="49"/>
  <c r="A49" i="49"/>
  <c r="Q48" i="49"/>
  <c r="P48" i="49"/>
  <c r="A48" i="49"/>
  <c r="Q47" i="49"/>
  <c r="P47" i="49"/>
  <c r="A47" i="49"/>
  <c r="Q46" i="49"/>
  <c r="P46" i="49"/>
  <c r="A46" i="49"/>
  <c r="Q45" i="49"/>
  <c r="P45" i="49"/>
  <c r="A45" i="49"/>
  <c r="Q44" i="49"/>
  <c r="P44" i="49"/>
  <c r="A44" i="49"/>
  <c r="A43" i="49"/>
  <c r="A42" i="49"/>
  <c r="Q41" i="49"/>
  <c r="P41" i="49"/>
  <c r="A41" i="49"/>
  <c r="Q40" i="49"/>
  <c r="P40" i="49"/>
  <c r="A40" i="49"/>
  <c r="Q39" i="49"/>
  <c r="P39" i="49"/>
  <c r="A39" i="49"/>
  <c r="Q38" i="49"/>
  <c r="P38" i="49"/>
  <c r="A38" i="49"/>
  <c r="A37" i="49"/>
  <c r="Q36" i="49"/>
  <c r="P36" i="49"/>
  <c r="A36" i="49"/>
  <c r="Q35" i="49"/>
  <c r="P35" i="49"/>
  <c r="A35" i="49"/>
  <c r="A34" i="49"/>
  <c r="Q33" i="49"/>
  <c r="P33" i="49"/>
  <c r="A33" i="49"/>
  <c r="Q32" i="49"/>
  <c r="P32" i="49"/>
  <c r="A32" i="49"/>
  <c r="Q31" i="49"/>
  <c r="P31" i="49"/>
  <c r="A31" i="49"/>
  <c r="Q30" i="49"/>
  <c r="P30" i="49"/>
  <c r="A30" i="49"/>
  <c r="Q29" i="49"/>
  <c r="P29" i="49"/>
  <c r="A29" i="49"/>
  <c r="Q28" i="49"/>
  <c r="P28" i="49"/>
  <c r="A28" i="49"/>
  <c r="Q27" i="49"/>
  <c r="P27" i="49"/>
  <c r="A27" i="49"/>
  <c r="P26" i="49"/>
  <c r="A26" i="49"/>
  <c r="Q25" i="49"/>
  <c r="P25" i="49"/>
  <c r="A25" i="49"/>
  <c r="Q24" i="49"/>
  <c r="P24" i="49"/>
  <c r="A24" i="49"/>
  <c r="Q23" i="49"/>
  <c r="P23" i="49"/>
  <c r="A23" i="49"/>
  <c r="Q22" i="49"/>
  <c r="P22" i="49"/>
  <c r="A22" i="49"/>
  <c r="Q21" i="49"/>
  <c r="P21" i="49"/>
  <c r="A21" i="49"/>
  <c r="A20" i="49"/>
  <c r="Q19" i="49"/>
  <c r="P19" i="49"/>
  <c r="A19" i="49"/>
  <c r="Q18" i="49"/>
  <c r="P18" i="49"/>
  <c r="A18" i="49"/>
  <c r="Q17" i="49"/>
  <c r="P17" i="49"/>
  <c r="A17" i="49"/>
  <c r="Q16" i="49"/>
  <c r="P16" i="49"/>
  <c r="A16" i="49"/>
  <c r="Q15" i="49"/>
  <c r="P15" i="49"/>
  <c r="A15" i="49"/>
  <c r="Q14" i="49"/>
  <c r="P14" i="49"/>
  <c r="A14" i="49"/>
  <c r="Q13" i="49"/>
  <c r="P13" i="49"/>
  <c r="A13" i="49"/>
  <c r="P12" i="49"/>
  <c r="A12" i="49"/>
  <c r="Q11" i="49"/>
  <c r="P11" i="49"/>
  <c r="A11" i="49"/>
  <c r="Q10" i="49"/>
  <c r="P10" i="49"/>
  <c r="A10" i="49"/>
  <c r="Q9" i="49"/>
  <c r="P9" i="49"/>
  <c r="A9" i="49"/>
  <c r="Q8" i="49"/>
  <c r="P8" i="49"/>
  <c r="A8" i="49"/>
  <c r="Q7" i="49"/>
  <c r="P7" i="49"/>
  <c r="A7" i="49"/>
  <c r="Q6" i="49"/>
  <c r="P6" i="49"/>
  <c r="A6" i="49"/>
  <c r="Q5" i="49"/>
  <c r="P5" i="49"/>
  <c r="A5" i="49"/>
  <c r="P4" i="49"/>
  <c r="A4" i="49"/>
  <c r="A3" i="49"/>
  <c r="A2" i="49"/>
  <c r="F75" i="48"/>
  <c r="Q116" i="49" s="1"/>
  <c r="E75" i="48"/>
  <c r="P116" i="49" s="1"/>
  <c r="E68" i="48"/>
  <c r="P110" i="49" s="1"/>
  <c r="E63" i="48"/>
  <c r="E79" i="48" s="1"/>
  <c r="P119" i="49" s="1"/>
  <c r="C60" i="48"/>
  <c r="Q53" i="49" s="1"/>
  <c r="B60" i="48"/>
  <c r="P53" i="49" s="1"/>
  <c r="F57" i="48"/>
  <c r="Q103" i="49" s="1"/>
  <c r="E57" i="48"/>
  <c r="P103" i="49" s="1"/>
  <c r="F42" i="48"/>
  <c r="Q91" i="49" s="1"/>
  <c r="E42" i="48"/>
  <c r="P91" i="49" s="1"/>
  <c r="C41" i="48"/>
  <c r="Q37" i="49" s="1"/>
  <c r="B41" i="48"/>
  <c r="P37" i="49" s="1"/>
  <c r="F38" i="48"/>
  <c r="Q87" i="49" s="1"/>
  <c r="E38" i="48"/>
  <c r="P87" i="49" s="1"/>
  <c r="C38" i="48"/>
  <c r="Q34" i="49" s="1"/>
  <c r="B38" i="48"/>
  <c r="P34" i="49" s="1"/>
  <c r="F31" i="48"/>
  <c r="Q80" i="49" s="1"/>
  <c r="E31" i="48"/>
  <c r="C31" i="48"/>
  <c r="Q26" i="49" s="1"/>
  <c r="B31" i="48"/>
  <c r="F27" i="48"/>
  <c r="Q76" i="49" s="1"/>
  <c r="E27" i="48"/>
  <c r="P76" i="49" s="1"/>
  <c r="C25" i="48"/>
  <c r="Q20" i="49" s="1"/>
  <c r="B25" i="48"/>
  <c r="P20" i="49" s="1"/>
  <c r="F23" i="48"/>
  <c r="Q71" i="49" s="1"/>
  <c r="E23" i="48"/>
  <c r="P71" i="49" s="1"/>
  <c r="F19" i="48"/>
  <c r="Q67" i="49" s="1"/>
  <c r="E19" i="48"/>
  <c r="P67" i="49" s="1"/>
  <c r="C17" i="48"/>
  <c r="Q12" i="49" s="1"/>
  <c r="B17" i="48"/>
  <c r="F9" i="48"/>
  <c r="Q57" i="49" s="1"/>
  <c r="E9" i="48"/>
  <c r="P57" i="49" s="1"/>
  <c r="C9" i="48"/>
  <c r="Q4" i="49" s="1"/>
  <c r="B9" i="48"/>
  <c r="B47" i="48" s="1"/>
  <c r="F6" i="48"/>
  <c r="C6" i="48"/>
  <c r="A4" i="48"/>
  <c r="I25" i="46"/>
  <c r="H25" i="46"/>
  <c r="G25" i="46"/>
  <c r="F25" i="46"/>
  <c r="E25" i="46"/>
  <c r="D25" i="46"/>
  <c r="I23" i="46"/>
  <c r="H23" i="46"/>
  <c r="G23" i="46"/>
  <c r="F23" i="46"/>
  <c r="E23" i="46"/>
  <c r="D23" i="46"/>
  <c r="F20" i="46"/>
  <c r="B6" i="50" s="1"/>
  <c r="E20" i="46"/>
  <c r="D20" i="46"/>
  <c r="E6" i="48" s="1"/>
  <c r="F18" i="46"/>
  <c r="K6" i="52" s="1"/>
  <c r="E18" i="46"/>
  <c r="J6" i="52" s="1"/>
  <c r="D18" i="46"/>
  <c r="I6" i="52" s="1"/>
  <c r="C11" i="46"/>
  <c r="C6" i="46"/>
  <c r="A2" i="74" s="1"/>
  <c r="T21" i="38"/>
  <c r="T20" i="38"/>
  <c r="T19" i="38"/>
  <c r="T18" i="38"/>
  <c r="T17" i="38"/>
  <c r="T16" i="38"/>
  <c r="T15" i="38"/>
  <c r="T14" i="38"/>
  <c r="T13" i="38"/>
  <c r="T12" i="38"/>
  <c r="T11" i="38"/>
  <c r="T10" i="38"/>
  <c r="T9" i="38"/>
  <c r="T8" i="38"/>
  <c r="T7" i="38"/>
  <c r="T6" i="38"/>
  <c r="D56" i="25"/>
  <c r="D49" i="25"/>
  <c r="D59" i="25" s="1"/>
  <c r="D43" i="25"/>
  <c r="D39" i="25"/>
  <c r="D29" i="25"/>
  <c r="D25" i="25"/>
  <c r="D15" i="25"/>
  <c r="D12" i="25"/>
  <c r="D4" i="25"/>
  <c r="D22" i="25" s="1"/>
  <c r="D61" i="25" s="1"/>
  <c r="H3" i="22"/>
  <c r="A3" i="22"/>
  <c r="H2" i="22"/>
  <c r="H1" i="22"/>
  <c r="A1" i="22"/>
  <c r="C30" i="21"/>
  <c r="C7" i="21"/>
  <c r="C39" i="21" s="1"/>
  <c r="C15" i="20"/>
  <c r="C7" i="20"/>
  <c r="C20" i="20" s="1"/>
  <c r="A3" i="16"/>
  <c r="E1" i="16"/>
  <c r="E3" i="14"/>
  <c r="E2" i="14"/>
  <c r="E1" i="14"/>
  <c r="F14" i="12"/>
  <c r="G14" i="12" s="1"/>
  <c r="E14" i="12"/>
  <c r="H3" i="12"/>
  <c r="E3" i="16" s="1"/>
  <c r="A3" i="12"/>
  <c r="A3" i="18" s="1"/>
  <c r="H2" i="12"/>
  <c r="E2" i="16" s="1"/>
  <c r="H1" i="12"/>
  <c r="E1" i="18" s="1"/>
  <c r="A1" i="12"/>
  <c r="A1" i="16" s="1"/>
  <c r="P42" i="49" l="1"/>
  <c r="B62" i="48"/>
  <c r="P54" i="49" s="1"/>
  <c r="A1" i="14"/>
  <c r="E2" i="18"/>
  <c r="A2" i="72"/>
  <c r="A2" i="66"/>
  <c r="A2" i="70"/>
  <c r="A2" i="68"/>
  <c r="C5" i="72"/>
  <c r="C5" i="70"/>
  <c r="C47" i="48"/>
  <c r="F47" i="48"/>
  <c r="F79" i="48"/>
  <c r="Q119" i="49" s="1"/>
  <c r="U3" i="51"/>
  <c r="G20" i="50"/>
  <c r="U13" i="51" s="1"/>
  <c r="Y3" i="53"/>
  <c r="K20" i="52"/>
  <c r="Y5" i="53" s="1"/>
  <c r="H20" i="52"/>
  <c r="V5" i="53" s="1"/>
  <c r="Q27" i="55"/>
  <c r="C57" i="54"/>
  <c r="C59" i="54" s="1"/>
  <c r="B57" i="54"/>
  <c r="B59" i="54" s="1"/>
  <c r="D74" i="54"/>
  <c r="R39" i="55" s="1"/>
  <c r="R38" i="55"/>
  <c r="R12" i="55"/>
  <c r="S2" i="59"/>
  <c r="E159" i="58"/>
  <c r="S150" i="59" s="1"/>
  <c r="U2" i="59"/>
  <c r="G159" i="58"/>
  <c r="U150" i="59" s="1"/>
  <c r="Q2" i="59"/>
  <c r="C159" i="58"/>
  <c r="Q150" i="59" s="1"/>
  <c r="A1" i="18"/>
  <c r="E3" i="18"/>
  <c r="C6" i="66"/>
  <c r="C6" i="68"/>
  <c r="E6" i="66"/>
  <c r="E6" i="68"/>
  <c r="G6" i="66"/>
  <c r="G6" i="68"/>
  <c r="E5" i="72"/>
  <c r="E5" i="70"/>
  <c r="A3" i="14"/>
  <c r="C7" i="46"/>
  <c r="B6" i="68"/>
  <c r="B6" i="66"/>
  <c r="D6" i="68"/>
  <c r="D6" i="66"/>
  <c r="F6" i="68"/>
  <c r="F6" i="66"/>
  <c r="B5" i="70"/>
  <c r="B5" i="72"/>
  <c r="D5" i="70"/>
  <c r="D5" i="72"/>
  <c r="F5" i="70"/>
  <c r="F5" i="72"/>
  <c r="B6" i="48"/>
  <c r="E47" i="48"/>
  <c r="C20" i="50"/>
  <c r="Q13" i="51" s="1"/>
  <c r="R4" i="51"/>
  <c r="V4" i="51"/>
  <c r="B21" i="54"/>
  <c r="C23" i="54"/>
  <c r="D25" i="54"/>
  <c r="B44" i="54"/>
  <c r="P25" i="55" s="1"/>
  <c r="D44" i="54"/>
  <c r="R25" i="55" s="1"/>
  <c r="C44" i="54"/>
  <c r="Q25" i="55" s="1"/>
  <c r="B72" i="54"/>
  <c r="C74" i="54"/>
  <c r="Q39" i="55" s="1"/>
  <c r="D37" i="56"/>
  <c r="R31" i="57" s="1"/>
  <c r="B41" i="56"/>
  <c r="D41" i="56"/>
  <c r="F41" i="56"/>
  <c r="C65" i="56"/>
  <c r="Q56" i="57" s="1"/>
  <c r="S37" i="57"/>
  <c r="U37" i="57"/>
  <c r="P2" i="59"/>
  <c r="R2" i="59"/>
  <c r="T2" i="59"/>
  <c r="S3" i="59"/>
  <c r="U3" i="59"/>
  <c r="Q11" i="59"/>
  <c r="B29" i="60"/>
  <c r="P4" i="61" s="1"/>
  <c r="F29" i="60"/>
  <c r="T4" i="61" s="1"/>
  <c r="P30" i="63"/>
  <c r="B9" i="62"/>
  <c r="P2" i="63" s="1"/>
  <c r="R30" i="63"/>
  <c r="D9" i="62"/>
  <c r="R2" i="63" s="1"/>
  <c r="T30" i="63"/>
  <c r="F9" i="62"/>
  <c r="T2" i="63" s="1"/>
  <c r="Q53" i="63"/>
  <c r="C43" i="62"/>
  <c r="S53" i="63"/>
  <c r="E43" i="62"/>
  <c r="U46" i="63"/>
  <c r="G20" i="52"/>
  <c r="U5" i="53" s="1"/>
  <c r="I20" i="52"/>
  <c r="W5" i="53" s="1"/>
  <c r="C41" i="56"/>
  <c r="E41" i="56"/>
  <c r="G41" i="56"/>
  <c r="B65" i="56"/>
  <c r="P56" i="57" s="1"/>
  <c r="D29" i="60"/>
  <c r="R4" i="61" s="1"/>
  <c r="E9" i="62"/>
  <c r="S2" i="63" s="1"/>
  <c r="U31" i="63"/>
  <c r="G37" i="62"/>
  <c r="B43" i="62"/>
  <c r="F43" i="62"/>
  <c r="U37" i="63"/>
  <c r="G44" i="62"/>
  <c r="G71" i="62"/>
  <c r="U63" i="63" s="1"/>
  <c r="U64" i="63"/>
  <c r="C33" i="64"/>
  <c r="Q24" i="65" s="1"/>
  <c r="E33" i="64"/>
  <c r="S24" i="65" s="1"/>
  <c r="G33" i="64"/>
  <c r="U24" i="65" s="1"/>
  <c r="B32" i="66"/>
  <c r="P23" i="67" s="1"/>
  <c r="F32" i="66"/>
  <c r="T23" i="67" s="1"/>
  <c r="R21" i="67"/>
  <c r="E31" i="70"/>
  <c r="S23" i="71" s="1"/>
  <c r="B33" i="64"/>
  <c r="P24" i="65" s="1"/>
  <c r="D33" i="64"/>
  <c r="R24" i="65" s="1"/>
  <c r="E30" i="68"/>
  <c r="S22" i="69" s="1"/>
  <c r="C31" i="70"/>
  <c r="Q23" i="71" s="1"/>
  <c r="G31" i="70"/>
  <c r="U23" i="71" s="1"/>
  <c r="B29" i="72"/>
  <c r="P22" i="73" s="1"/>
  <c r="F29" i="72"/>
  <c r="T22" i="73" s="1"/>
  <c r="C32" i="66"/>
  <c r="Q23" i="67" s="1"/>
  <c r="E32" i="66"/>
  <c r="S23" i="67" s="1"/>
  <c r="G32" i="66"/>
  <c r="U23" i="67" s="1"/>
  <c r="G43" i="62" l="1"/>
  <c r="U36" i="63"/>
  <c r="T35" i="63"/>
  <c r="F77" i="62"/>
  <c r="T68" i="63" s="1"/>
  <c r="U30" i="63"/>
  <c r="G9" i="62"/>
  <c r="U2" i="63" s="1"/>
  <c r="E70" i="56"/>
  <c r="S34" i="57"/>
  <c r="S35" i="63"/>
  <c r="E77" i="62"/>
  <c r="S68" i="63" s="1"/>
  <c r="Q35" i="63"/>
  <c r="C77" i="62"/>
  <c r="Q68" i="63" s="1"/>
  <c r="R34" i="57"/>
  <c r="D70" i="56"/>
  <c r="B74" i="54"/>
  <c r="P39" i="55" s="1"/>
  <c r="P38" i="55"/>
  <c r="R14" i="55"/>
  <c r="D33" i="54"/>
  <c r="R18" i="55" s="1"/>
  <c r="B23" i="54"/>
  <c r="P12" i="55"/>
  <c r="P95" i="49"/>
  <c r="E59" i="48"/>
  <c r="A2" i="64"/>
  <c r="A2" i="62"/>
  <c r="A2" i="56"/>
  <c r="A2" i="52"/>
  <c r="A2" i="60"/>
  <c r="A2" i="58"/>
  <c r="A2" i="54"/>
  <c r="A2" i="50"/>
  <c r="A2" i="48"/>
  <c r="Q95" i="49"/>
  <c r="F59" i="48"/>
  <c r="P35" i="63"/>
  <c r="B77" i="62"/>
  <c r="P68" i="63" s="1"/>
  <c r="G70" i="56"/>
  <c r="U34" i="57"/>
  <c r="G42" i="56"/>
  <c r="U35" i="57" s="1"/>
  <c r="C70" i="56"/>
  <c r="Q34" i="57"/>
  <c r="D77" i="62"/>
  <c r="R68" i="63" s="1"/>
  <c r="T34" i="57"/>
  <c r="F70" i="56"/>
  <c r="P34" i="57"/>
  <c r="B70" i="56"/>
  <c r="Q13" i="55"/>
  <c r="C25" i="54"/>
  <c r="Q42" i="49"/>
  <c r="C62" i="48"/>
  <c r="Q54" i="49" s="1"/>
  <c r="P104" i="49" l="1"/>
  <c r="E81" i="48"/>
  <c r="P120" i="49" s="1"/>
  <c r="Q14" i="55"/>
  <c r="C33" i="54"/>
  <c r="Q18" i="55" s="1"/>
  <c r="Q104" i="49"/>
  <c r="F81" i="48"/>
  <c r="Q120" i="49" s="1"/>
  <c r="P13" i="55"/>
  <c r="B25" i="54"/>
  <c r="U35" i="63"/>
  <c r="G77" i="62"/>
  <c r="U68" i="63" s="1"/>
  <c r="P14" i="55" l="1"/>
  <c r="B33" i="54"/>
  <c r="P18" i="55" s="1"/>
</calcChain>
</file>

<file path=xl/sharedStrings.xml><?xml version="1.0" encoding="utf-8"?>
<sst xmlns="http://schemas.openxmlformats.org/spreadsheetml/2006/main" count="6365" uniqueCount="4259">
  <si>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</si>
  <si>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</si>
  <si>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</si>
  <si>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</si>
  <si>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</si>
  <si>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</si>
  <si>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</si>
  <si>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</si>
  <si>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</si>
  <si>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</si>
  <si>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</si>
  <si>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</si>
  <si>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</si>
  <si>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</si>
  <si>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</si>
  <si>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</si>
  <si>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</si>
  <si>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</si>
  <si>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</si>
  <si>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</si>
  <si>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</si>
  <si>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</si>
  <si>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</si>
  <si>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</si>
  <si>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</si>
  <si>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</si>
  <si>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</si>
  <si>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</si>
  <si>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</si>
  <si>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</si>
  <si>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</si>
  <si>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</si>
  <si>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</si>
  <si>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</si>
  <si>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</si>
  <si>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</si>
  <si>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</si>
  <si>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</si>
  <si>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</si>
  <si>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</si>
  <si>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</si>
  <si>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</si>
  <si>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</si>
  <si>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</si>
  <si>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</si>
  <si>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</si>
  <si>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</si>
  <si>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</si>
  <si>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</si>
  <si>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</si>
  <si>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</si>
  <si>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</si>
  <si>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 xml:space="preserve"> </t>
  </si>
  <si>
    <t>INSTITUTO MUNICIPAL DE VIVIENDA DE IRAPUATO, GUANAJUATO
Estado de Cambios en la Situación Financiera
Del 01 de Enero al 31 de Diciembre 2020</t>
  </si>
  <si>
    <t>INSTITUTO MUNICIPAL DE VIVIENDA DE IRAPUATO, GUANAJUATO
Estado de Flujos de Efectivo
Del 01 de Enero al 31 de Diciembre de 2020</t>
  </si>
  <si>
    <t>Concepto</t>
  </si>
  <si>
    <t>Flujo de Efectivo de las Actividades de Operación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</si>
  <si>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</si>
  <si>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</si>
  <si>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</si>
  <si>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</si>
  <si>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</si>
  <si>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</si>
  <si>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</si>
  <si>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</si>
  <si>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</si>
  <si>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</si>
  <si>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</si>
  <si>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</si>
  <si>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</si>
  <si>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</si>
  <si>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</si>
  <si>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</si>
  <si>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</si>
  <si>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</si>
  <si>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</si>
  <si>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</si>
  <si>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</si>
  <si>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</si>
  <si>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</si>
  <si>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Convenios</t>
  </si>
  <si>
    <t>Otras Aplicaciones de Operación</t>
  </si>
  <si>
    <t>Flujo Neto de Efectivo por Actividades de Operación</t>
  </si>
  <si>
    <t>Flujo de Efectivo de las actividades de Inversión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</si>
  <si>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</si>
  <si>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</si>
  <si>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</si>
  <si>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</si>
  <si>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</si>
  <si>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</si>
  <si>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</si>
  <si>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</si>
  <si>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</si>
  <si>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</si>
  <si>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</si>
  <si>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</si>
  <si>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</si>
  <si>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</si>
  <si>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MUNICIPAL DE VIVIENDA DE IRAPUATO, GUANAJUATO
Estado Analítico del Activo
Del 01 de Enero al 31 de Diciembre 2020</t>
  </si>
  <si>
    <t>Saldo Inicial 
1</t>
  </si>
  <si>
    <t>Cargos del Periodo 2</t>
  </si>
  <si>
    <t>Abonos del Periodo 3</t>
  </si>
  <si>
    <t>Saldo Final 
4 (1+2-3)</t>
  </si>
  <si>
    <t>Variación Del Periodo
(4-1)</t>
  </si>
  <si>
    <t>INSTITUTO MUNICIPAL DE VIVIENDA DE IRAPUATO, GUANAJUATO
Estado Analítico de la Deuda y Otros Pasivos
Del 01 de Enero al 31 de Diciembre 2020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</si>
  <si>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</si>
  <si>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</si>
  <si>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</si>
  <si>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</si>
  <si>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</si>
  <si>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</si>
  <si>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</si>
  <si>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</si>
  <si>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</si>
  <si>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</si>
  <si>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</si>
  <si>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</si>
  <si>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</si>
  <si>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</si>
  <si>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</si>
  <si>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</si>
  <si>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</si>
  <si>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</si>
  <si>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</si>
  <si>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@se6#16</t>
  </si>
  <si>
    <t>INSTITUTO MUNICIPAL DE VIVIENDA DE IRAPUATO, GUANAJUATO
Informe Sobre Pasivos Contingentes
Del 01 de Enero al 31 de Diciembre 2020</t>
  </si>
  <si>
    <t>NOMBRE</t>
  </si>
  <si>
    <t>CONCEPTO</t>
  </si>
  <si>
    <t>JUICIOS</t>
  </si>
  <si>
    <t>GARANTÍAS</t>
  </si>
  <si>
    <t>NO DISPONIBLE</t>
  </si>
  <si>
    <t>AVALES</t>
  </si>
  <si>
    <t>PENSIONES Y JUBILACIONES</t>
  </si>
  <si>
    <t>DEUDA CONTINGENTE</t>
  </si>
  <si>
    <t>Instructivo</t>
  </si>
  <si>
    <t>Restricción:</t>
  </si>
  <si>
    <t xml:space="preserve"> INSTITUTO MUNICIPAL DE VIVIENDA DE IRAPUATO, GUANAJUATO</t>
  </si>
  <si>
    <t>Ejercicio:</t>
  </si>
  <si>
    <t>Notas de Desglose y Memoria</t>
  </si>
  <si>
    <t>Periodicidad:</t>
  </si>
  <si>
    <t>Trimestral</t>
  </si>
  <si>
    <t>Correspondiente del 01 de Enero al 31 de Diciembre 2020</t>
  </si>
  <si>
    <t>Corte: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</si>
  <si>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</si>
  <si>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</si>
  <si>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</si>
  <si>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</si>
  <si>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</si>
  <si>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</si>
  <si>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</si>
  <si>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</si>
  <si>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</si>
  <si>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</si>
  <si>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</si>
  <si>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</si>
  <si>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</si>
  <si>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</si>
  <si>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</si>
  <si>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</si>
  <si>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</si>
  <si>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</si>
  <si>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</si>
  <si>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</si>
  <si>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</si>
  <si>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</si>
  <si>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</si>
  <si>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</si>
  <si>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</si>
  <si>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</si>
  <si>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</si>
  <si>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</si>
  <si>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</si>
  <si>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</si>
  <si>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</si>
  <si>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</si>
  <si>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</si>
  <si>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</si>
  <si>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</si>
  <si>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</si>
  <si>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</si>
  <si>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</si>
  <si>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</si>
  <si>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</si>
  <si>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</si>
  <si>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</si>
  <si>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</si>
  <si>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</si>
  <si>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</si>
  <si>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</si>
  <si>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</si>
  <si>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</si>
  <si>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</si>
  <si>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</si>
  <si>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</si>
  <si>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</si>
  <si>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</si>
  <si>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</si>
  <si>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</si>
  <si>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</si>
  <si>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</si>
  <si>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</si>
  <si>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</si>
  <si>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</si>
  <si>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</si>
  <si>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</si>
  <si>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</si>
  <si>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</si>
  <si>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</si>
  <si>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</si>
  <si>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</si>
  <si>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</si>
  <si>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</si>
  <si>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</si>
  <si>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</si>
  <si>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</si>
  <si>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</si>
  <si>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</si>
  <si>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</si>
  <si>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</si>
  <si>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</si>
  <si>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</si>
  <si>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</si>
  <si>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</si>
  <si>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</si>
  <si>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</si>
  <si>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</si>
  <si>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</si>
  <si>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</si>
  <si>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</si>
  <si>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</si>
  <si>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</si>
  <si>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</si>
  <si>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</si>
  <si>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</si>
  <si>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</si>
  <si>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</si>
  <si>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</si>
  <si>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</si>
  <si>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</si>
  <si>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</si>
  <si>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</si>
  <si>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</si>
  <si>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</si>
  <si>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</si>
  <si>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</si>
  <si>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</si>
  <si>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</si>
  <si>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</si>
  <si>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</si>
  <si>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</si>
  <si>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</si>
  <si>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</si>
  <si>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</si>
  <si>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</si>
  <si>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</si>
  <si>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</si>
  <si>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</si>
  <si>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</si>
  <si>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</si>
  <si>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</si>
  <si>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</si>
  <si>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</si>
  <si>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</si>
  <si>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</si>
  <si>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</si>
  <si>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</si>
  <si>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</si>
  <si>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</si>
  <si>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</si>
  <si>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</si>
  <si>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</si>
  <si>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</si>
  <si>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</si>
  <si>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</si>
  <si>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</si>
  <si>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</si>
  <si>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</si>
  <si>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</si>
  <si>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</si>
  <si>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</si>
  <si>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</si>
  <si>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</si>
  <si>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</si>
  <si>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</si>
  <si>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</si>
  <si>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</si>
  <si>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Estimaciones para Cuentas Incobrables por Derechos a Recibir Efectivo o Equivalentes</t>
  </si>
  <si>
    <t>Estimación por Deterioro de Inventarios</t>
  </si>
  <si>
    <t>ESF-11 OTROS ACTIVOS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</si>
  <si>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</si>
  <si>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</si>
  <si>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</si>
  <si>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</si>
  <si>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</si>
  <si>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</si>
  <si>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</si>
  <si>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</si>
  <si>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</si>
  <si>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</si>
  <si>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</si>
  <si>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</si>
  <si>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</si>
  <si>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</si>
  <si>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</si>
  <si>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</si>
  <si>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</si>
  <si>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</si>
  <si>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</si>
  <si>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</si>
  <si>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</si>
  <si>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</si>
  <si>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</si>
  <si>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</si>
  <si>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</si>
  <si>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</si>
  <si>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</si>
  <si>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</si>
  <si>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</si>
  <si>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</si>
  <si>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</si>
  <si>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</si>
  <si>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</si>
  <si>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</si>
  <si>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</si>
  <si>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</si>
  <si>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</si>
  <si>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</si>
  <si>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</si>
  <si>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</si>
  <si>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</si>
  <si>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</si>
  <si>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</si>
  <si>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</si>
  <si>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</si>
  <si>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</si>
  <si>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</si>
  <si>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</si>
  <si>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</si>
  <si>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</si>
  <si>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</si>
  <si>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</si>
  <si>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</si>
  <si>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</si>
  <si>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</si>
  <si>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</si>
  <si>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</si>
  <si>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</si>
  <si>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</si>
  <si>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</si>
  <si>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</si>
  <si>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</si>
  <si>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</si>
  <si>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</si>
  <si>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</si>
  <si>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</si>
  <si>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</si>
  <si>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</si>
  <si>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</si>
  <si>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</si>
  <si>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</si>
  <si>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</si>
  <si>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</si>
  <si>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</si>
  <si>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</si>
  <si>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</si>
  <si>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</si>
  <si>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</si>
  <si>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</si>
  <si>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</si>
  <si>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</si>
  <si>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</si>
  <si>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</si>
  <si>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</si>
  <si>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</si>
  <si>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</si>
  <si>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</si>
  <si>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</si>
  <si>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</si>
  <si>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</si>
  <si>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</si>
  <si>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</si>
  <si>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</si>
  <si>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</si>
  <si>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</si>
  <si>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</si>
  <si>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</si>
  <si>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</si>
  <si>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</si>
  <si>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</si>
  <si>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</si>
  <si>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</si>
  <si>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</si>
  <si>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</si>
  <si>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</si>
  <si>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</si>
  <si>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</si>
  <si>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</si>
  <si>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</si>
  <si>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</si>
  <si>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</si>
  <si>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</si>
  <si>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</si>
  <si>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</si>
  <si>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</si>
  <si>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</si>
  <si>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</si>
  <si>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</si>
  <si>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</si>
  <si>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</si>
  <si>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</si>
  <si>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</si>
  <si>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</si>
  <si>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</si>
  <si>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</si>
  <si>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</si>
  <si>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</si>
  <si>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</si>
  <si>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</si>
  <si>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</si>
  <si>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</si>
  <si>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</si>
  <si>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</si>
  <si>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</si>
  <si>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</si>
  <si>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</si>
  <si>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</si>
  <si>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</si>
  <si>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</si>
  <si>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</si>
  <si>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</si>
  <si>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</si>
  <si>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</si>
  <si>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</si>
  <si>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</si>
  <si>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</si>
  <si>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</si>
  <si>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</si>
  <si>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</si>
  <si>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</si>
  <si>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</si>
  <si>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</si>
  <si>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</si>
  <si>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</si>
  <si>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</si>
  <si>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</si>
  <si>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</si>
  <si>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</si>
  <si>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</si>
  <si>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</si>
  <si>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</si>
  <si>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</si>
  <si>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</si>
  <si>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</si>
  <si>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</si>
  <si>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</si>
  <si>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</si>
  <si>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</si>
  <si>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</si>
  <si>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</si>
  <si>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</si>
  <si>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</si>
  <si>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</si>
  <si>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</si>
  <si>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</si>
  <si>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</si>
  <si>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</si>
  <si>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</si>
  <si>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</si>
  <si>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</si>
  <si>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</si>
  <si>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</si>
  <si>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</si>
  <si>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</si>
  <si>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</si>
  <si>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</si>
  <si>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</si>
  <si>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</si>
  <si>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</si>
  <si>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</si>
  <si>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</si>
  <si>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</si>
  <si>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</si>
  <si>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</si>
  <si>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</si>
  <si>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</si>
  <si>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</si>
  <si>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</si>
  <si>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</si>
  <si>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</si>
  <si>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</si>
  <si>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</si>
  <si>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</si>
  <si>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</si>
  <si>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</si>
  <si>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</si>
  <si>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</si>
  <si>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</si>
  <si>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</si>
  <si>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</si>
  <si>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</si>
  <si>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</si>
  <si>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</si>
  <si>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</si>
  <si>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</si>
  <si>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</si>
  <si>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</si>
  <si>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APORTACIONES</t>
  </si>
  <si>
    <t>MUNICIPAL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</si>
  <si>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</si>
  <si>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</si>
  <si>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</si>
  <si>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</si>
  <si>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</si>
  <si>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</si>
  <si>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</si>
  <si>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</si>
  <si>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</si>
  <si>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</si>
  <si>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</si>
  <si>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</si>
  <si>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</si>
  <si>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</si>
  <si>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</si>
  <si>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</si>
  <si>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</si>
  <si>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</si>
  <si>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</si>
  <si>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</si>
  <si>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</si>
  <si>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</si>
  <si>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</si>
  <si>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</si>
  <si>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</si>
  <si>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</si>
  <si>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Saldo anterior</t>
  </si>
  <si>
    <t>Diferencias por Tipo de Cambio Negativas en Efectivo y Equivalentes</t>
  </si>
  <si>
    <t>INSTITUTO MUNICIPAL DE VIVIENDA DE IRAPUATO, GTO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</si>
  <si>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</si>
  <si>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</si>
  <si>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</si>
  <si>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</si>
  <si>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</si>
  <si>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</si>
  <si>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</si>
  <si>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</si>
  <si>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</si>
  <si>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</si>
  <si>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</si>
  <si>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</si>
  <si>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</si>
  <si>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</si>
  <si>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</si>
  <si>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</si>
  <si>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</si>
  <si>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</si>
  <si>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</si>
  <si>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</si>
  <si>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</si>
  <si>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</si>
  <si>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</si>
  <si>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</si>
  <si>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</si>
  <si>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</si>
  <si>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</si>
  <si>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</si>
  <si>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</si>
  <si>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</si>
  <si>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</si>
  <si>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</si>
  <si>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</si>
  <si>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</si>
  <si>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</si>
  <si>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</si>
  <si>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</si>
  <si>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</si>
  <si>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</si>
  <si>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</si>
  <si>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</si>
  <si>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</si>
  <si>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</si>
  <si>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</si>
  <si>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</si>
  <si>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</si>
  <si>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</si>
  <si>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</si>
  <si>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</si>
  <si>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</si>
  <si>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</si>
  <si>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</si>
  <si>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</si>
  <si>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</si>
  <si>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</si>
  <si>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</si>
  <si>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</si>
  <si>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</si>
  <si>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</si>
  <si>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</si>
  <si>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</si>
  <si>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</si>
  <si>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</si>
  <si>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</si>
  <si>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</si>
  <si>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</si>
  <si>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</si>
  <si>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</si>
  <si>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</si>
  <si>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</si>
  <si>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</si>
  <si>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</si>
  <si>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</si>
  <si>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</si>
  <si>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</si>
  <si>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</si>
  <si>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</si>
  <si>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</si>
  <si>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</si>
  <si>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</si>
  <si>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</si>
  <si>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</si>
  <si>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</si>
  <si>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</si>
  <si>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</si>
  <si>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</si>
  <si>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</si>
  <si>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</si>
  <si>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</si>
  <si>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</si>
  <si>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</si>
  <si>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</si>
  <si>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</si>
  <si>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</si>
  <si>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</si>
  <si>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</si>
  <si>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</si>
  <si>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</si>
  <si>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</si>
  <si>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</si>
  <si>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</si>
  <si>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</si>
  <si>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</si>
  <si>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</si>
  <si>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rPr>
        <sz val="8"/>
        <rFont val="Arial"/>
        <family val="2"/>
      </rPr>
      <t xml:space="preserve">Las cuentas que se manejan para efectos de este documento son las siguientes:
</t>
    </r>
    <r>
      <rPr>
        <sz val="8"/>
        <color rgb="FF000000"/>
        <rFont val="Arial"/>
        <family val="2"/>
      </rPr>
      <t xml:space="preserve">
</t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</si>
  <si>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</si>
  <si>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</si>
  <si>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</si>
  <si>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</si>
  <si>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</si>
  <si>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</si>
  <si>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</si>
  <si>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</si>
  <si>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</si>
  <si>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</si>
  <si>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</si>
  <si>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</si>
  <si>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</si>
  <si>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</si>
  <si>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</si>
  <si>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</si>
  <si>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</si>
  <si>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</si>
  <si>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</si>
  <si>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INSTITUTO MUNICIPAL DE VIVIENDA DE IRAPUATO, GUANAJUATO
Estado de Situación Financiera
AL 31 DE DICIEMBRE 2020</t>
  </si>
  <si>
    <t>Total de Activo Circulante</t>
  </si>
  <si>
    <t>Total de Pasivo Circulante</t>
  </si>
  <si>
    <t>Total de Pasivo No Circulante</t>
  </si>
  <si>
    <t>Total de Activo No Circulante</t>
  </si>
  <si>
    <t>Total del Pasivo</t>
  </si>
  <si>
    <t>Total Activo</t>
  </si>
  <si>
    <t>Exceso o Insuficiencia en la Actualización de la Hacienda Pública/ Patrimonio</t>
  </si>
  <si>
    <t>Total Hacienda Pública/Patrimonio</t>
  </si>
  <si>
    <t>Total del Pasivo y Hacienda Pública/Patrimonio</t>
  </si>
  <si>
    <t>INSTITUTO MUNICIPAL DE VIVIENDA DE IRAPUATO, GUANAJUATO
Estado de Actividades
Del 1 de Enero al AL 31 de Diciembre 2020</t>
  </si>
  <si>
    <t>INGRESOS Y OTROS BENEFICIOS</t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</si>
  <si>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</si>
  <si>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</si>
  <si>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Transferencias, Asignaciones, Subsidios y Subvenciones, y Pensiones y Jubilaciones</t>
  </si>
  <si>
    <t>Otros Ingresos y Beneficios</t>
  </si>
  <si>
    <t>Total de Ingresos y Otros Beneficios</t>
  </si>
  <si>
    <t>GASTOS Y OTRAS PÉRDIDAS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</si>
  <si>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</si>
  <si>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</si>
  <si>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</si>
  <si>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</si>
  <si>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</si>
  <si>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Inversión Pública</t>
  </si>
  <si>
    <t>Total de Gastos y Otras Pérdidas</t>
  </si>
  <si>
    <t>Resultados del Ejercicio (Ahorro/Desahorro)</t>
  </si>
  <si>
    <t>INSTITUTO MUNICIPAL DE VIVIENDA DE IRAPUATO, GUANAJUATO
Eestado de Variación en la Hacienda Pública
Del 01 de Enero al 31 de Diciembre 2020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</si>
  <si>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</si>
  <si>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</si>
  <si>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</si>
  <si>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</si>
  <si>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Hacienda Pública / Patrimonio Contribuido Neto de 20XN-1</t>
  </si>
  <si>
    <t>Hacienda Pública / Patrimonio Generado Neto de 20XN-1</t>
  </si>
  <si>
    <t xml:space="preserve">Revalúos  </t>
  </si>
  <si>
    <t>Exceso o Insuficiencia en la Actualización de la Hacienda
Pública / Patrimonio Neto de 20XN-1</t>
  </si>
  <si>
    <t>Hacienda Pública / Patrimonio Neto Final de 20XN-1</t>
  </si>
  <si>
    <t>Cambios en la Hacienda Pública / Patrimonio Contribuido Neto de 20XN</t>
  </si>
  <si>
    <t>Variaciones de la Hacienda Pública / Patrimonio Generado Neto de 20XN</t>
  </si>
  <si>
    <t>Cambios en el Exceso o Insuficiencia en la Actualización
de la Hacienda Pública / Patrimonio Neto de 20XN</t>
  </si>
  <si>
    <t>Hacienda Pública / Patrimonio Neto Final de 20XN</t>
  </si>
  <si>
    <t>INSTITUTO MUNICIPAL DE VIVIENDA DE IRAPUATO, GUANAJUATO
Estado Analítico de Ingresos
DEL 01 DE ENERO AL 31 DE DICIEMBRE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</si>
  <si>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</si>
  <si>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</si>
  <si>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</si>
  <si>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</si>
  <si>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</si>
  <si>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</si>
  <si>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</si>
  <si>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</si>
  <si>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</si>
  <si>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</si>
  <si>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</si>
  <si>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</si>
  <si>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</si>
  <si>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</si>
  <si>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por Venta de Bienes, Prestación de Servicios y Otros Ingresos</t>
  </si>
  <si>
    <t>Participaciones, Aportaciones, Convenios, Incentivos de Derivados de la Colaboración Fiscal y Fondos Distintos de Aportaciones</t>
  </si>
  <si>
    <t>Ingresos Excedentes</t>
  </si>
  <si>
    <t>Estado Analítico de Ingresos Por Fuente de Financiamiento</t>
  </si>
  <si>
    <t>Ingresos del Poder Ejecutivo Federal o Estatal y de los Municipios</t>
  </si>
  <si>
    <r>
      <rPr>
        <sz val="8"/>
        <rFont val="Arial"/>
        <family val="2"/>
      </rPr>
      <t>Productos</t>
    </r>
    <r>
      <rPr>
        <vertAlign val="superscript"/>
        <sz val="8"/>
        <rFont val="Arial"/>
        <family val="2"/>
      </rPr>
      <t>1</t>
    </r>
  </si>
  <si>
    <r>
      <rPr>
        <sz val="8"/>
        <rFont val="Arial"/>
        <family val="2"/>
      </rPr>
      <t>Aprovechamientos</t>
    </r>
    <r>
      <rPr>
        <vertAlign val="superscript"/>
        <sz val="8"/>
        <rFont val="Arial"/>
        <family val="2"/>
      </rPr>
      <t>2</t>
    </r>
  </si>
  <si>
    <t>Ingresos de Organismos y Empresas</t>
  </si>
  <si>
    <r>
      <rPr>
        <sz val="8"/>
        <rFont val="Arial"/>
        <family val="2"/>
      </rPr>
      <t>Productos</t>
    </r>
    <r>
      <rPr>
        <vertAlign val="superscript"/>
        <sz val="8"/>
        <color rgb="FF0070C0"/>
        <rFont val="Arial"/>
        <family val="2"/>
      </rPr>
      <t>1</t>
    </r>
  </si>
  <si>
    <r>
      <rPr>
        <sz val="8"/>
        <rFont val="Arial"/>
        <family val="2"/>
      </rP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</si>
  <si>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</si>
  <si>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</si>
  <si>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</si>
  <si>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</si>
  <si>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Municipal de Vivienda de Irapuato, Guanajuato
Estado Analítico del Ejercicio del Presupuesto de Egresos
Clasificación por Objeto del Gasto (Capítulo y Concepto)
Del 01 de Enero al 31 de Diciembre 2020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</si>
  <si>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</si>
  <si>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</si>
  <si>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</si>
  <si>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</si>
  <si>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</si>
  <si>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</si>
  <si>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</si>
  <si>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Previsiones</t>
  </si>
  <si>
    <t>Materiales Y Suministros</t>
  </si>
  <si>
    <t>Materiales y Suministros Para Seguridad</t>
  </si>
  <si>
    <t>Servicios Profesionales, Científicos, Técnicos y Otros Servicios</t>
  </si>
  <si>
    <t>Servicios de Comunicación Social y Publicidad.</t>
  </si>
  <si>
    <t>Transferencias, Asignaciones, Subsidios Y Otras Ayudas</t>
  </si>
  <si>
    <t>Transferencias a Fideicomisos, Mandatos y Otros Análogos</t>
  </si>
  <si>
    <t>Bienes Muebles, Inmuebles E Intangibles</t>
  </si>
  <si>
    <t>Proyectos Productivos y Acciones de Fomento</t>
  </si>
  <si>
    <t>Inversiones Financieras Y Otras Provisiones</t>
  </si>
  <si>
    <t>Inversiones Para el Fomento de Actividades Productivas.</t>
  </si>
  <si>
    <t>Otras Inversiones Financieras</t>
  </si>
  <si>
    <t>Participaciones Y Aportaciones</t>
  </si>
  <si>
    <t>Deuda Pública</t>
  </si>
  <si>
    <t>Adeudos de Ejercicios Fiscales Anteriores (Adefas)</t>
  </si>
  <si>
    <t>Total del Gasto</t>
  </si>
  <si>
    <t>Instituto Municipal de Vivienda de Irapuato, Guanajuato
Estado Analítico del Ejercicio del Presupuesto de Egresos
Clasificación Económica (por Tipo de Gasto)
Del 01 de Enero al 31 de Diciembre 2020</t>
  </si>
  <si>
    <t>Gasto Corriente</t>
  </si>
  <si>
    <t>Gasto de Capital</t>
  </si>
  <si>
    <t>Amortización de la Deuda y Disminución de Pasivos</t>
  </si>
  <si>
    <t>Instituto Municipal de Vivienda de Irapuato, Guanajuato
Estado Analítico del Ejercicio del Presupuesto de Egresos
Clasificación Administrativa
Del 01 de Enero al 31 de Diciembre del 2020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</si>
  <si>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</si>
  <si>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</si>
  <si>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</si>
  <si>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</si>
  <si>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</si>
  <si>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</si>
  <si>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</si>
  <si>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</si>
  <si>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Gobierno (Federal/Estatal/Municipal) de __________________________
Estado Analítico del Ejercicio del Presupuesto de Egresos
Clasificación Administrativa
Del 01 de Enero al 31 de Diciembre 2020</t>
  </si>
  <si>
    <t>Poder Ejecutivo</t>
  </si>
  <si>
    <t>Poder Legislativo</t>
  </si>
  <si>
    <t>Poder Judicial</t>
  </si>
  <si>
    <t>Órganos Autónomos</t>
  </si>
  <si>
    <t>Sector Paraestatal del Gobierno (Federal/Estatal/Municipal) de ___Irapuato___________________
Estado Analítico del Ejercicio del Presupuesto de Egresos
Clasificación Administrativa
Del 01 de Enero al 31 de Diciembre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</si>
  <si>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</si>
  <si>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</si>
  <si>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</si>
  <si>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</si>
  <si>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</si>
  <si>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</si>
  <si>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</si>
  <si>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Instituto Municipal de Vivienda de Irapuato Guanajuato
Estado Analítico del Ejercicio del Presupuesto de Egresos
Clasificación Funcional (Finalidad y Función)
Del 01 de Enero al 31 de Diciembre 2020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</si>
  <si>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</si>
  <si>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</si>
  <si>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</si>
  <si>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</si>
  <si>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</si>
  <si>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</si>
  <si>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</si>
  <si>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</si>
  <si>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</si>
  <si>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</si>
  <si>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</si>
  <si>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</si>
  <si>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</si>
  <si>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</si>
  <si>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</si>
  <si>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</si>
  <si>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</si>
  <si>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</si>
  <si>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</si>
  <si>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</si>
  <si>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</si>
  <si>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</si>
  <si>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</si>
  <si>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</si>
  <si>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</si>
  <si>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</si>
  <si>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</si>
  <si>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</si>
  <si>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</si>
  <si>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</si>
  <si>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</si>
  <si>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NSTITUTO MUNICIPAL DE VIVIENDA DE IRAPUATO, GUANAJUATO
Endeudamiento Neto
Del 01 de Enero al 31 de Diciembre 2020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</si>
  <si>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</si>
  <si>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</si>
  <si>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</si>
  <si>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</si>
  <si>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</si>
  <si>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</si>
  <si>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</si>
  <si>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</si>
  <si>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</si>
  <si>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</si>
  <si>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</si>
  <si>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INSTITUTO MUNICIPAL DE VIVIENDA DE IRAPUATO, GUANAJUATO
Intereses de la Deuda
Del 01 de Enero al 31 de Diciembre 2020</t>
  </si>
  <si>
    <t>Créditos Bancarios</t>
  </si>
  <si>
    <t>Total de Intereses de Créditos Bancarios</t>
  </si>
  <si>
    <t>Total de Intereses de Otros Instrumentos de Deuda</t>
  </si>
  <si>
    <t>INSTITUTO MUNICIPAL DE VIVIENDA DE IRAPUATO, GUANAJUATO
Flujo de Fondos
DEL 1 DE ENERO AL AL 31 DE DICIEMBRE DEL 2020</t>
  </si>
  <si>
    <t>Estimado /
 Aprobado</t>
  </si>
  <si>
    <t>Recaudado / 
Pagado</t>
  </si>
  <si>
    <t>Rubros de Ingresos</t>
  </si>
  <si>
    <t>Ingresos por Ventas de Bienes y Servicios</t>
  </si>
  <si>
    <t>Capítulos de Gasto</t>
  </si>
  <si>
    <t>Bienes Muebles, Inmuebles e Intangibles</t>
  </si>
  <si>
    <t>Inversiones Financieras y Otras Provisiones</t>
  </si>
  <si>
    <t xml:space="preserve">Participaciones y Aportaciones 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</si>
  <si>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</si>
  <si>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</si>
  <si>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</si>
  <si>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</si>
  <si>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</si>
  <si>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</si>
  <si>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</si>
  <si>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</si>
  <si>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</si>
  <si>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</si>
  <si>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</si>
  <si>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NSTITUTO MUNICIPAL DE VIVIENDA DE IRAPUATO, GUANAJUATO
GASTO POR CATEGORÍA PROGRAMÁTICA
Del 1 de Enero al AL 31 de Diciembre del 2020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</si>
  <si>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</si>
  <si>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</si>
  <si>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</si>
  <si>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</si>
  <si>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</si>
  <si>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</si>
  <si>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</si>
  <si>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</si>
  <si>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</si>
  <si>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</si>
  <si>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</si>
  <si>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</si>
  <si>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</si>
  <si>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</si>
  <si>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</si>
  <si>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</si>
  <si>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</si>
  <si>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</si>
  <si>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</si>
  <si>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</si>
  <si>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</si>
  <si>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</si>
  <si>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</si>
  <si>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</si>
  <si>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</si>
  <si>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</si>
  <si>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</si>
  <si>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</si>
  <si>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</si>
  <si>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</si>
  <si>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INSTITUTO MUNICIPAL DE VIVIENDA DE IRAPUATO, GTO
Programas y Proyectos de Inversión
DEL 01 DE ENERO AL 31 DE DICIEMBRE 2020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</si>
  <si>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</si>
  <si>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</si>
  <si>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</si>
  <si>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</si>
  <si>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</si>
  <si>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</si>
  <si>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</si>
  <si>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</si>
  <si>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</si>
  <si>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</si>
  <si>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</si>
  <si>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</si>
  <si>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</si>
  <si>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</si>
  <si>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NO APLICA</t>
  </si>
  <si>
    <t xml:space="preserve">Bajo protesta de decir verdad declaramos que los Estados Financieros y sus notas, son razonablemente correctos y son responsabilidad del emisor. </t>
  </si>
  <si>
    <t xml:space="preserve"> 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</si>
  <si>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</si>
  <si>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</si>
  <si>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José Martín López Ramírez </t>
  </si>
  <si>
    <t>Apegarse al número de columnas.</t>
  </si>
  <si>
    <t>Instituto Municipal de Vivienda de Irapuato, Gto
INDICADORES DE RESULTADOS
DEL 1 DE ENERO AL 31 DE DICIEMBRE 2020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</si>
  <si>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</si>
  <si>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</si>
  <si>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</si>
  <si>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</si>
  <si>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</si>
  <si>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</si>
  <si>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</si>
  <si>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</si>
  <si>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</si>
  <si>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</si>
  <si>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</si>
  <si>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</si>
  <si>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</si>
  <si>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</si>
  <si>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</si>
  <si>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</si>
  <si>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</si>
  <si>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</si>
  <si>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</si>
  <si>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</si>
  <si>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</si>
  <si>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</si>
  <si>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</si>
  <si>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</si>
  <si>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</si>
  <si>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</si>
  <si>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</si>
  <si>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.+</t>
  </si>
  <si>
    <t>E</t>
  </si>
  <si>
    <t>VIVIENDA</t>
  </si>
  <si>
    <t>INSTITUTO MUNICIPAL DE VIVIENDA DE IRAPUATO, GUANAJUATO</t>
  </si>
  <si>
    <t>SI</t>
  </si>
  <si>
    <t>FIN</t>
  </si>
  <si>
    <t>Promover , ejecutar programas y dar certeza jurídica a acciones de vivienda</t>
  </si>
  <si>
    <t>cantidad de acciones</t>
  </si>
  <si>
    <t>PROPOSITO</t>
  </si>
  <si>
    <t>Contribuir al acceso de un espacio de viviendas de calidad</t>
  </si>
  <si>
    <t>Informe de Gobierno Municipal</t>
  </si>
  <si>
    <t>PORCENTAJE</t>
  </si>
  <si>
    <t>COMPONENTE</t>
  </si>
  <si>
    <t>Programas de esquemas de financiamiento o subsidios para la adquisición, mejora, construcción y adecuación de espacios de vivienda, ejecutados.</t>
  </si>
  <si>
    <t>Porcentaje de avance del cumplimiento de las actividades del componente.</t>
  </si>
  <si>
    <t>ACTVIDAD</t>
  </si>
  <si>
    <t>Entrega de viviendas y/o lotes.</t>
  </si>
  <si>
    <t>Informe trimestral de actividades entregado a la Comisión de Desarrollo Urbano Vivienda y Planeación.</t>
  </si>
  <si>
    <t>Entrega de recurso para la ampliación, construcción o mejoramiento de vivienda.</t>
  </si>
  <si>
    <t>Asentamientos humanos regularizados para otorgar mejores condiciones de habitabilidad.</t>
  </si>
  <si>
    <t>Cumplimiento de las actividades para la regularización de asentamienos humanos por la vía del decreto expropiatoria.</t>
  </si>
  <si>
    <t>Escrituras públicas de espacios paravivienda digna, entregados.</t>
  </si>
  <si>
    <t xml:space="preserve">Realización del trámite de las escrituras públicas para brindar certeza jurídica </t>
  </si>
  <si>
    <t>Lotes con servicios básicos, desarrollados.</t>
  </si>
  <si>
    <t>Elaboración de los proyectos ejecutivos para el desarrollo de los lotes con servicios básicos.</t>
  </si>
  <si>
    <t xml:space="preserve">Actividades coordinadas para la ejecución y promoción de programas y acciones de vivienda. </t>
  </si>
  <si>
    <t xml:space="preserve">Ejecución de las actividades operativas de la dirección administrativa  </t>
  </si>
  <si>
    <t>Ejecución de las actividades operativas de la coordinación de acceso.</t>
  </si>
  <si>
    <t>Porcentaje de avance del cumplimiento de la actividad del componente.</t>
  </si>
  <si>
    <t xml:space="preserve">Entrega recepción de las obras </t>
  </si>
  <si>
    <t>Porcentaje de avance de la entrega recepción de las obras</t>
  </si>
  <si>
    <t>S Sujetos a Reglas de Operación</t>
  </si>
  <si>
    <t>U Otros Subsidios</t>
  </si>
  <si>
    <t>PROPÓSITO</t>
  </si>
  <si>
    <t>E Prestación de Servicios Públicos</t>
  </si>
  <si>
    <t>Gobierno y Finanzas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</si>
  <si>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</si>
  <si>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</si>
  <si>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</si>
  <si>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</si>
  <si>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</si>
  <si>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</si>
  <si>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</si>
  <si>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</si>
  <si>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</si>
  <si>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</si>
  <si>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</si>
  <si>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</si>
  <si>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</si>
  <si>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</si>
  <si>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</si>
  <si>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</si>
  <si>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</si>
  <si>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</si>
  <si>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</si>
  <si>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</si>
  <si>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</si>
  <si>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</si>
  <si>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Instituto Municipal de Vivienda de Irapuato, Guanajuato
RESULTADOS DE LAS EVALUACIONES DE DESEMPEÑO
DEL 1 DE ENERO AL 31 DE DICIEMBRE DE 2020</t>
  </si>
  <si>
    <r>
      <rPr>
        <b/>
        <sz val="8"/>
        <color theme="1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. IDENTIFICACIÓN DEL PROGRAMA EVALUADO   </t>
    </r>
  </si>
  <si>
    <t xml:space="preserve">2. DESCRIPCIÓN DE LA EVALUACIÓN    </t>
  </si>
  <si>
    <t xml:space="preserve">3. PRINCIPALES HALLAZGOS DE LA EVALUACIÓN   </t>
  </si>
  <si>
    <t xml:space="preserve">4. CONCLUSIONES Y RECOMENDACIONES DE LA EVALUACIÓN </t>
  </si>
  <si>
    <t>5. DATOS DE LA INSTANCIA EVALUADORA</t>
  </si>
  <si>
    <t>1.1 Nombre del programa evaluado</t>
  </si>
  <si>
    <t>1.2 Clave del programa evaluado</t>
  </si>
  <si>
    <t>1.3 Unidad ejecutora del programa</t>
  </si>
  <si>
    <t>1.4 Titular de la unidad administrativa a cargo del programa evaluado</t>
  </si>
  <si>
    <r>
      <rPr>
        <sz val="8"/>
        <rFont val="Arial"/>
        <family val="2"/>
      </rPr>
      <t>2</t>
    </r>
    <r>
      <rPr>
        <sz val="8"/>
        <color theme="1"/>
        <rFont val="Arial"/>
        <family val="2"/>
      </rPr>
      <t xml:space="preserve">.1 Nombre 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la evaluación</t>
    </r>
  </si>
  <si>
    <t>2.2 Tipo de evaluación</t>
  </si>
  <si>
    <t>2.3 Enfoque de la evaluación</t>
  </si>
  <si>
    <r>
      <rPr>
        <sz val="8"/>
        <rFont val="Arial"/>
        <family val="2"/>
      </rPr>
      <t>2</t>
    </r>
    <r>
      <rPr>
        <sz val="8"/>
        <color theme="1"/>
        <rFont val="Arial"/>
        <family val="2"/>
      </rPr>
      <t>.4 Periodo que se evalúa</t>
    </r>
  </si>
  <si>
    <r>
      <rPr>
        <sz val="8"/>
        <rFont val="Arial"/>
        <family val="2"/>
      </rPr>
      <t>2</t>
    </r>
    <r>
      <rPr>
        <sz val="8"/>
        <color theme="1"/>
        <rFont val="Arial"/>
        <family val="2"/>
      </rPr>
      <t>.5 Objetivo general de la evaluación</t>
    </r>
  </si>
  <si>
    <r>
      <rPr>
        <sz val="8"/>
        <rFont val="Arial"/>
        <family val="2"/>
      </rPr>
      <t>2</t>
    </r>
    <r>
      <rPr>
        <sz val="8"/>
        <color theme="1"/>
        <rFont val="Arial"/>
        <family val="2"/>
      </rPr>
      <t>.6 Objetivos específicos de la evaluación</t>
    </r>
  </si>
  <si>
    <t>3.1 Describir los hallazgos de la evaluación</t>
  </si>
  <si>
    <t>3.2 Fortalezas</t>
  </si>
  <si>
    <t>3.3 Oportunidades</t>
  </si>
  <si>
    <t>3.4 Debilidades</t>
  </si>
  <si>
    <t>3.5 Amenazas</t>
  </si>
  <si>
    <t>4.1 Describir las conclusiones de la evaluación</t>
  </si>
  <si>
    <t>4.2 Describir las recomendaciones de la evaluación</t>
  </si>
  <si>
    <t>4.3 Estatus de la recomendación a la fecha que se informa</t>
  </si>
  <si>
    <t>5.1 Instancia evaluadora</t>
  </si>
  <si>
    <t xml:space="preserve">5.2 Nombre </t>
  </si>
  <si>
    <t>5.3 Domicilio</t>
  </si>
  <si>
    <t>N/A</t>
  </si>
  <si>
    <t xml:space="preserve">INFORMACION NO DISPONIBLE. </t>
  </si>
  <si>
    <t>Instituto Municipal de Vivienda de Irapuato, Gto
Relación de Bienes Muebles que Componen el Patrimonio
Al 31 de Diciembre de 2020</t>
  </si>
  <si>
    <t>Código</t>
  </si>
  <si>
    <t>Descripción del Bien Mueble</t>
  </si>
  <si>
    <t>Valor en libros</t>
  </si>
  <si>
    <t>Inserte el vínculo a la publicación de este reporte en su portal de internet; presentarlo a ASEG únicamente en el segundo y cuarto trimestre de cada año:</t>
  </si>
  <si>
    <t>https://www.imuvii.gob.mx/pcg_2020.html</t>
  </si>
  <si>
    <t>Instituto Municipal de Vivienda de Irapuato, Gto
Relación de Bienes Inmuebles que Componen el Patrimonio
Al 31 de Diciembre de 2020</t>
  </si>
  <si>
    <t>Descripción del Bien Inmueble</t>
  </si>
  <si>
    <t>ESTADOS FINANCIEROS - DATOS GENERALES</t>
  </si>
  <si>
    <t>NOMBRE DEL ENTE PÚBLICO</t>
  </si>
  <si>
    <t xml:space="preserve">INSTITUTO MUNICIPAL DE VIVIENDA DE IRAPUATO, GTO. </t>
  </si>
  <si>
    <t>ENTIDAD FEDERATIVA</t>
  </si>
  <si>
    <t>MUNICIPIO</t>
  </si>
  <si>
    <t>AÑO DEL INFORME</t>
  </si>
  <si>
    <t>PERIODO DE INFORME</t>
  </si>
  <si>
    <t>Guanajuato</t>
  </si>
  <si>
    <t>Irapuato</t>
  </si>
  <si>
    <t>Al 31 de diciembre de 2019 y al 31 de diciembre de 2020 (b)</t>
  </si>
  <si>
    <t>Del 1 de enero al 31 de diciembre de 2020 (b)</t>
  </si>
  <si>
    <t>MIN_VALUE</t>
  </si>
  <si>
    <t>MAX_VALUE</t>
  </si>
  <si>
    <t>MIN_FECHA</t>
  </si>
  <si>
    <t>MAX_FECHA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</si>
  <si>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</si>
  <si>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</si>
  <si>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</si>
  <si>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</si>
  <si>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</si>
  <si>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</si>
  <si>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</si>
  <si>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</si>
  <si>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</si>
  <si>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</si>
  <si>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</si>
  <si>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</si>
  <si>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</si>
  <si>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</si>
  <si>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</si>
  <si>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</si>
  <si>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</si>
  <si>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</si>
  <si>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</si>
  <si>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</si>
  <si>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</si>
  <si>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</si>
  <si>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</si>
  <si>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</si>
  <si>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</si>
  <si>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</si>
  <si>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</si>
  <si>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</si>
  <si>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</si>
  <si>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</si>
  <si>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</si>
  <si>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No Aplica</t>
  </si>
  <si>
    <t>Ensenada</t>
  </si>
  <si>
    <t>Comondú</t>
  </si>
  <si>
    <t>Calakmul</t>
  </si>
  <si>
    <t>Abasolo</t>
  </si>
  <si>
    <t>Armería</t>
  </si>
  <si>
    <t>Acacoyagua</t>
  </si>
  <si>
    <t>Ahumada</t>
  </si>
  <si>
    <t>Álvaro Obregón</t>
  </si>
  <si>
    <t>Canatlán</t>
  </si>
  <si>
    <t>Acapulco de Juárez</t>
  </si>
  <si>
    <t>Acatlán</t>
  </si>
  <si>
    <t>Acatic</t>
  </si>
  <si>
    <t xml:space="preserve">Acambay </t>
  </si>
  <si>
    <t>Acuitzio</t>
  </si>
  <si>
    <t>Amacuzac</t>
  </si>
  <si>
    <t>Acaponeta</t>
  </si>
  <si>
    <t>Abejones</t>
  </si>
  <si>
    <t>Acajete</t>
  </si>
  <si>
    <t>Amealco de Bonfil</t>
  </si>
  <si>
    <t>Bacalar</t>
  </si>
  <si>
    <t>Ahualulco</t>
  </si>
  <si>
    <t>Ahome</t>
  </si>
  <si>
    <t>Aconchi</t>
  </si>
  <si>
    <t>Balancán</t>
  </si>
  <si>
    <t>Acuamanala de Miguel Hidalgo</t>
  </si>
  <si>
    <t>Abalá</t>
  </si>
  <si>
    <t>Apozol</t>
  </si>
  <si>
    <t>Asientos</t>
  </si>
  <si>
    <t>Mexicali</t>
  </si>
  <si>
    <t>La Paz</t>
  </si>
  <si>
    <t>Calkiní</t>
  </si>
  <si>
    <t>Acuña</t>
  </si>
  <si>
    <t>Acala</t>
  </si>
  <si>
    <t>Aldama</t>
  </si>
  <si>
    <t>Azcapotzalco</t>
  </si>
  <si>
    <t>Canelas</t>
  </si>
  <si>
    <t>Acámbaro</t>
  </si>
  <si>
    <t>Acatepec</t>
  </si>
  <si>
    <t>Acaxochitlán</t>
  </si>
  <si>
    <t>Acatlán de Juárez</t>
  </si>
  <si>
    <t>Acolman</t>
  </si>
  <si>
    <t>Aguililla</t>
  </si>
  <si>
    <t>Atlatlahucan</t>
  </si>
  <si>
    <t>Ahuacatlán</t>
  </si>
  <si>
    <t>Agualeguas</t>
  </si>
  <si>
    <t>Acatlán de Pérez Figueroa</t>
  </si>
  <si>
    <t>Acateno</t>
  </si>
  <si>
    <t>Arroyo Seco</t>
  </si>
  <si>
    <t>Benito Juárez</t>
  </si>
  <si>
    <t>Alaquines</t>
  </si>
  <si>
    <t>Angostura</t>
  </si>
  <si>
    <t>Agua Prieta</t>
  </si>
  <si>
    <t>Cárdenas</t>
  </si>
  <si>
    <t>Amaxac de Guerrero</t>
  </si>
  <si>
    <t>Acanceh</t>
  </si>
  <si>
    <t>Apulco</t>
  </si>
  <si>
    <t>Calvillo</t>
  </si>
  <si>
    <t>Playas de Rosarito</t>
  </si>
  <si>
    <t>Loreto</t>
  </si>
  <si>
    <t>Allende</t>
  </si>
  <si>
    <t>Comala</t>
  </si>
  <si>
    <t>Acapetahua</t>
  </si>
  <si>
    <t>Coneto de Comonfort</t>
  </si>
  <si>
    <t>Apaseo el Alto</t>
  </si>
  <si>
    <t>Ahuacuotzingo</t>
  </si>
  <si>
    <t>Actopan</t>
  </si>
  <si>
    <t>Ahualulco de Mercado</t>
  </si>
  <si>
    <t>Aculco</t>
  </si>
  <si>
    <t>Axochiapan</t>
  </si>
  <si>
    <t>Amatlán de Cañas</t>
  </si>
  <si>
    <t>Ánimas Trujano</t>
  </si>
  <si>
    <t>Cadereyta de Montes</t>
  </si>
  <si>
    <t>Cozumel</t>
  </si>
  <si>
    <t>Aquismón</t>
  </si>
  <si>
    <t>Badiraguato</t>
  </si>
  <si>
    <t>Alamos</t>
  </si>
  <si>
    <t>Centla</t>
  </si>
  <si>
    <t>Altamira</t>
  </si>
  <si>
    <t>Apetatitlán de Antonio Carvajal</t>
  </si>
  <si>
    <t>Acayucan</t>
  </si>
  <si>
    <t>Akil</t>
  </si>
  <si>
    <t>Atolinga</t>
  </si>
  <si>
    <t>Cosío</t>
  </si>
  <si>
    <t>Tecate</t>
  </si>
  <si>
    <t>Los Cabos</t>
  </si>
  <si>
    <t>Candelaria</t>
  </si>
  <si>
    <t>Arteaga</t>
  </si>
  <si>
    <t>Coquimatlán</t>
  </si>
  <si>
    <t>Aquiles Serdán</t>
  </si>
  <si>
    <t>Coyoacán</t>
  </si>
  <si>
    <t>Cuencamé</t>
  </si>
  <si>
    <t>Apaseo el Grande</t>
  </si>
  <si>
    <t>Ajuchitlán del Progreso</t>
  </si>
  <si>
    <t>Agua Blanca de Iturbide</t>
  </si>
  <si>
    <t>Amacueca</t>
  </si>
  <si>
    <t>Almoloya de Alquisiras</t>
  </si>
  <si>
    <t>Angamacutiro</t>
  </si>
  <si>
    <t>Ayala</t>
  </si>
  <si>
    <t>Bahía de Banderas</t>
  </si>
  <si>
    <t>Anáhuac</t>
  </si>
  <si>
    <t>Asunción Cacalotepec</t>
  </si>
  <si>
    <t>Acatzingo</t>
  </si>
  <si>
    <t>Colón</t>
  </si>
  <si>
    <t>Felipe Carrillo Puerto</t>
  </si>
  <si>
    <t>Armadillo de los Infante</t>
  </si>
  <si>
    <t>Choix</t>
  </si>
  <si>
    <t>Altar</t>
  </si>
  <si>
    <t>Centro</t>
  </si>
  <si>
    <t>Antiguo Morelos</t>
  </si>
  <si>
    <t>Apizaco</t>
  </si>
  <si>
    <t>Baca</t>
  </si>
  <si>
    <t>El Llano</t>
  </si>
  <si>
    <t>Tijuana</t>
  </si>
  <si>
    <t>Mulegé</t>
  </si>
  <si>
    <t>Carmen</t>
  </si>
  <si>
    <t>Candela</t>
  </si>
  <si>
    <t>Cuauhtémoc</t>
  </si>
  <si>
    <t>Altamirano</t>
  </si>
  <si>
    <t>Ascensión</t>
  </si>
  <si>
    <t>Cuajimalpa de Morelos</t>
  </si>
  <si>
    <t>Atarjea</t>
  </si>
  <si>
    <t>Alcozauca de Guerrero</t>
  </si>
  <si>
    <t>Ajacuba</t>
  </si>
  <si>
    <t>Amatitán</t>
  </si>
  <si>
    <t>Almoloya de Juárez</t>
  </si>
  <si>
    <t>Angangueo</t>
  </si>
  <si>
    <t>Coatlán del Río</t>
  </si>
  <si>
    <t>Compostela</t>
  </si>
  <si>
    <t>Apodaca</t>
  </si>
  <si>
    <t>Asunción Cuyotepeji</t>
  </si>
  <si>
    <t>Acteopan</t>
  </si>
  <si>
    <t>Corregidora</t>
  </si>
  <si>
    <t>Isla Mujeres</t>
  </si>
  <si>
    <t>Axtla de Terrazas</t>
  </si>
  <si>
    <t>Concordia</t>
  </si>
  <si>
    <t>Arivechi</t>
  </si>
  <si>
    <t>Comalcalco</t>
  </si>
  <si>
    <t>Burgos</t>
  </si>
  <si>
    <t>Atlangatepec</t>
  </si>
  <si>
    <t>Acula</t>
  </si>
  <si>
    <t>Bokobá</t>
  </si>
  <si>
    <t>Calera</t>
  </si>
  <si>
    <t>Jesús María</t>
  </si>
  <si>
    <t>Champotón</t>
  </si>
  <si>
    <t>Castaños</t>
  </si>
  <si>
    <t>Ixtlahuacán</t>
  </si>
  <si>
    <t>Amatán</t>
  </si>
  <si>
    <t>Bachíniva</t>
  </si>
  <si>
    <t>El Oro</t>
  </si>
  <si>
    <t>Celaya</t>
  </si>
  <si>
    <t>Alpoyeca</t>
  </si>
  <si>
    <t>Alfajayucan</t>
  </si>
  <si>
    <t>Ameca</t>
  </si>
  <si>
    <t>Almoloya del Río</t>
  </si>
  <si>
    <t>Apatzingán</t>
  </si>
  <si>
    <t>Cuautla</t>
  </si>
  <si>
    <t>Del Nayar</t>
  </si>
  <si>
    <t>Aramberri</t>
  </si>
  <si>
    <t>Asunción Ixtaltepec</t>
  </si>
  <si>
    <t>El Marqués</t>
  </si>
  <si>
    <t>José María Morelos</t>
  </si>
  <si>
    <t>Cosalá</t>
  </si>
  <si>
    <t>Arizpe</t>
  </si>
  <si>
    <t>Cunduacán</t>
  </si>
  <si>
    <t>Bustamante</t>
  </si>
  <si>
    <t>Atltzayanca</t>
  </si>
  <si>
    <t>Acultzingo</t>
  </si>
  <si>
    <t>Buctzotz</t>
  </si>
  <si>
    <t>Cañitas de Felipe Pescador</t>
  </si>
  <si>
    <t>Pabellón de Arteaga</t>
  </si>
  <si>
    <t>Escárcega</t>
  </si>
  <si>
    <t>Cuatro Ciénegas</t>
  </si>
  <si>
    <t>Manzanillo</t>
  </si>
  <si>
    <t>Amatenango de la Frontera</t>
  </si>
  <si>
    <t>Balleza</t>
  </si>
  <si>
    <t>Gustavo A. Madero</t>
  </si>
  <si>
    <t>General Simón Bolívar</t>
  </si>
  <si>
    <t>Comonfort</t>
  </si>
  <si>
    <t>Apaxtla</t>
  </si>
  <si>
    <t>Almoloya</t>
  </si>
  <si>
    <t>Arandas</t>
  </si>
  <si>
    <t>Amanalco</t>
  </si>
  <si>
    <t>Aporo</t>
  </si>
  <si>
    <t>Cuernavaca</t>
  </si>
  <si>
    <t>Huajicori</t>
  </si>
  <si>
    <t>Asunción Nochixtlán</t>
  </si>
  <si>
    <t>Ahuatlán</t>
  </si>
  <si>
    <t>Ezequiel Montes</t>
  </si>
  <si>
    <t>Lázaro Cárdenas</t>
  </si>
  <si>
    <t>Catorce</t>
  </si>
  <si>
    <t>Culiacán</t>
  </si>
  <si>
    <t>Atil</t>
  </si>
  <si>
    <t>Emiliano Zapata</t>
  </si>
  <si>
    <t>Camargo</t>
  </si>
  <si>
    <t>Agua Dulce</t>
  </si>
  <si>
    <t>Cacalchén</t>
  </si>
  <si>
    <t>Chalchihuites</t>
  </si>
  <si>
    <t>Rincón de Romos</t>
  </si>
  <si>
    <t>Hecelchakán</t>
  </si>
  <si>
    <t>Escobedo</t>
  </si>
  <si>
    <t>Minatitlán</t>
  </si>
  <si>
    <t>Amatenango del Valle</t>
  </si>
  <si>
    <t>Batopilas</t>
  </si>
  <si>
    <t>Iztacalco</t>
  </si>
  <si>
    <t>Gómez Palacio</t>
  </si>
  <si>
    <t>Coroneo</t>
  </si>
  <si>
    <t>Arcelia</t>
  </si>
  <si>
    <t>Apan</t>
  </si>
  <si>
    <t>Atemajac de Brizuela</t>
  </si>
  <si>
    <t>Amatepec</t>
  </si>
  <si>
    <t>Aquila</t>
  </si>
  <si>
    <t>Ixtlán del Río</t>
  </si>
  <si>
    <t>Cadereyta Jiménez</t>
  </si>
  <si>
    <t>Asunción Ocotlán</t>
  </si>
  <si>
    <t>Ahuazotepec</t>
  </si>
  <si>
    <t>Huimilpan</t>
  </si>
  <si>
    <t>Othón P. Blanco</t>
  </si>
  <si>
    <t>Cedral</t>
  </si>
  <si>
    <t>El Fuerte</t>
  </si>
  <si>
    <t>Bacadéhuachi</t>
  </si>
  <si>
    <t>Huimanguillo</t>
  </si>
  <si>
    <t>Casas</t>
  </si>
  <si>
    <t>Calpulalpan</t>
  </si>
  <si>
    <t>Álamo Temapache</t>
  </si>
  <si>
    <t>Calotmul</t>
  </si>
  <si>
    <t>Concepción del Oro</t>
  </si>
  <si>
    <t>San Francisco de los Romo</t>
  </si>
  <si>
    <t>Hopelchén</t>
  </si>
  <si>
    <t>Francisco I. Madero</t>
  </si>
  <si>
    <t>Tecomán</t>
  </si>
  <si>
    <t>Angel Albino Corzo</t>
  </si>
  <si>
    <t>Bocoyna</t>
  </si>
  <si>
    <t>Iztapalapa</t>
  </si>
  <si>
    <t>Guadalupe Victoria</t>
  </si>
  <si>
    <t>Cortazar</t>
  </si>
  <si>
    <t>Atenango del Río</t>
  </si>
  <si>
    <t>Atitalaquia</t>
  </si>
  <si>
    <t>Atengo</t>
  </si>
  <si>
    <t>Amecameca</t>
  </si>
  <si>
    <t>Ario</t>
  </si>
  <si>
    <t>Huitzilac</t>
  </si>
  <si>
    <t>Jala</t>
  </si>
  <si>
    <t>Asunción Tlacolulita</t>
  </si>
  <si>
    <t>Ahuehuetitla</t>
  </si>
  <si>
    <t>Jalpan de Serra</t>
  </si>
  <si>
    <t>Solidaridad</t>
  </si>
  <si>
    <t>Cerritos</t>
  </si>
  <si>
    <t>Elota</t>
  </si>
  <si>
    <t>Bacanora</t>
  </si>
  <si>
    <t>Jalapa</t>
  </si>
  <si>
    <t>Ciudad Madero</t>
  </si>
  <si>
    <t>Chiautempan</t>
  </si>
  <si>
    <t>Alpatláhuac</t>
  </si>
  <si>
    <t>Cansahcab</t>
  </si>
  <si>
    <t>San José de Gracia</t>
  </si>
  <si>
    <t>Palizada</t>
  </si>
  <si>
    <t>Frontera</t>
  </si>
  <si>
    <t>Villa de Álvarez</t>
  </si>
  <si>
    <t>Arriaga</t>
  </si>
  <si>
    <t>Buenaventura</t>
  </si>
  <si>
    <t>La Magdalena Contreras</t>
  </si>
  <si>
    <t>Guanaceví</t>
  </si>
  <si>
    <t>Cuerámaro</t>
  </si>
  <si>
    <t>Atlamajalcingo del Monte</t>
  </si>
  <si>
    <t>Atlapexco</t>
  </si>
  <si>
    <t>Atenguillo</t>
  </si>
  <si>
    <t>Apaxco</t>
  </si>
  <si>
    <t>Jantetelco</t>
  </si>
  <si>
    <t>La Yesca</t>
  </si>
  <si>
    <t>Cerralvo</t>
  </si>
  <si>
    <t>Ayoquezco de Aldama</t>
  </si>
  <si>
    <t>Ajalpan</t>
  </si>
  <si>
    <t>Landa de Matamoros</t>
  </si>
  <si>
    <t>Tulum</t>
  </si>
  <si>
    <t>Cerro de San Pedro</t>
  </si>
  <si>
    <t>Escuinapa</t>
  </si>
  <si>
    <t>Bacerac</t>
  </si>
  <si>
    <t>Jalpa de Méndez</t>
  </si>
  <si>
    <t>Cruillas</t>
  </si>
  <si>
    <t>Contla de Juan Cuamatzi</t>
  </si>
  <si>
    <t>Alto Lucero de Gutiérrez Barrios</t>
  </si>
  <si>
    <t>Cantamayec</t>
  </si>
  <si>
    <t>El Plateado de Joaquín Amaro</t>
  </si>
  <si>
    <t>Tepezalá</t>
  </si>
  <si>
    <t>Tenabo</t>
  </si>
  <si>
    <t>General Cepeda</t>
  </si>
  <si>
    <t>Bejucal de Ocampo</t>
  </si>
  <si>
    <t>Miguel Hidalgo</t>
  </si>
  <si>
    <t>Doctor Mora</t>
  </si>
  <si>
    <t>Atlixtac</t>
  </si>
  <si>
    <t>Atotonilco de Tula</t>
  </si>
  <si>
    <t>Atotonilco el Alto</t>
  </si>
  <si>
    <t>Atenco</t>
  </si>
  <si>
    <t>Briseñas</t>
  </si>
  <si>
    <t>Jiutepec</t>
  </si>
  <si>
    <t>Rosamorada</t>
  </si>
  <si>
    <t>China</t>
  </si>
  <si>
    <t>Ayotzintepec</t>
  </si>
  <si>
    <t>Albino Zertuche</t>
  </si>
  <si>
    <t>Pedro Escobedo</t>
  </si>
  <si>
    <t>Charcas</t>
  </si>
  <si>
    <t>Guamuchil</t>
  </si>
  <si>
    <t>Bacoachi</t>
  </si>
  <si>
    <t>Jonuta</t>
  </si>
  <si>
    <t>El Mante</t>
  </si>
  <si>
    <t>Cuapiaxtla</t>
  </si>
  <si>
    <t>Altotonga</t>
  </si>
  <si>
    <t>Celestún</t>
  </si>
  <si>
    <t>El Salvador</t>
  </si>
  <si>
    <t>Belizario Domínguez</t>
  </si>
  <si>
    <t>Carichí</t>
  </si>
  <si>
    <t>Milpa Alta</t>
  </si>
  <si>
    <t>Indé</t>
  </si>
  <si>
    <t>Dolores Hidalgo Cuna de la Independencia Nacional</t>
  </si>
  <si>
    <t>Atoyac de Álvarez</t>
  </si>
  <si>
    <t>Atotonilco el Grande</t>
  </si>
  <si>
    <t>Atoyac</t>
  </si>
  <si>
    <t>Atizapán</t>
  </si>
  <si>
    <t>Buenavista</t>
  </si>
  <si>
    <t>Jojutla</t>
  </si>
  <si>
    <t>Ruíz</t>
  </si>
  <si>
    <t>Ciénega de Flores</t>
  </si>
  <si>
    <t>Calihualá</t>
  </si>
  <si>
    <t>Aljojuca</t>
  </si>
  <si>
    <t>Peñamiller</t>
  </si>
  <si>
    <t>Ciudad del Maíz</t>
  </si>
  <si>
    <t>Guasave</t>
  </si>
  <si>
    <t>Bácum</t>
  </si>
  <si>
    <t>Macuspana</t>
  </si>
  <si>
    <t>Gómez Farías</t>
  </si>
  <si>
    <t>Cuaxomulco</t>
  </si>
  <si>
    <t>Alvarado</t>
  </si>
  <si>
    <t>Cenotillo</t>
  </si>
  <si>
    <t>Fresnillo</t>
  </si>
  <si>
    <t>Bella Vista</t>
  </si>
  <si>
    <t>Casas Grandes</t>
  </si>
  <si>
    <t>Tláhuac</t>
  </si>
  <si>
    <t>Lerdo</t>
  </si>
  <si>
    <t>Ayutla de los Libres</t>
  </si>
  <si>
    <t>Calnali</t>
  </si>
  <si>
    <t>Autlán de Navarro</t>
  </si>
  <si>
    <t>Atizapán de Zaragoza</t>
  </si>
  <si>
    <t>Carácuaro</t>
  </si>
  <si>
    <t>Jonacatepec</t>
  </si>
  <si>
    <t>San Blas</t>
  </si>
  <si>
    <t>Dr. Arroyo</t>
  </si>
  <si>
    <t>Candelaria Loxicha</t>
  </si>
  <si>
    <t>Altepexi</t>
  </si>
  <si>
    <t>Pinal de Amoles</t>
  </si>
  <si>
    <t>Ciudad Fernández</t>
  </si>
  <si>
    <t>Mazatlán</t>
  </si>
  <si>
    <t>Banámichi</t>
  </si>
  <si>
    <t>Nacajuca</t>
  </si>
  <si>
    <t>González</t>
  </si>
  <si>
    <t>El Carmen Tequexquitla</t>
  </si>
  <si>
    <t>Amatitlán</t>
  </si>
  <si>
    <t>Chacsinkín</t>
  </si>
  <si>
    <t>Genaro Codina</t>
  </si>
  <si>
    <t>Jiménez</t>
  </si>
  <si>
    <t>Benemérito de las Américas</t>
  </si>
  <si>
    <t>Tlalpan</t>
  </si>
  <si>
    <t>Mapimí</t>
  </si>
  <si>
    <t>Huanímaro</t>
  </si>
  <si>
    <t>Azoyú</t>
  </si>
  <si>
    <t>Cardonal</t>
  </si>
  <si>
    <t>Ayotlán</t>
  </si>
  <si>
    <t>Atlacomulco</t>
  </si>
  <si>
    <t>Charapan</t>
  </si>
  <si>
    <t>Mazatepec</t>
  </si>
  <si>
    <t>San Pedro Lagunillas</t>
  </si>
  <si>
    <t>Dr. Coss</t>
  </si>
  <si>
    <t>Capulálpam de Méndez</t>
  </si>
  <si>
    <t>Amixtlán</t>
  </si>
  <si>
    <t>Ciudad Valles</t>
  </si>
  <si>
    <t>Mocorito</t>
  </si>
  <si>
    <t>Baviácora</t>
  </si>
  <si>
    <t>Paraíso</t>
  </si>
  <si>
    <t>Güémez</t>
  </si>
  <si>
    <t>Amatlán de los Reyes</t>
  </si>
  <si>
    <t>Chankom</t>
  </si>
  <si>
    <t>General Enrique Estrada</t>
  </si>
  <si>
    <t>Juárez</t>
  </si>
  <si>
    <t>Berriozábal</t>
  </si>
  <si>
    <t>Chínipas</t>
  </si>
  <si>
    <t>Venustiano Carranza</t>
  </si>
  <si>
    <t>Mezquital</t>
  </si>
  <si>
    <t>Chapantongo</t>
  </si>
  <si>
    <t>Ayutla</t>
  </si>
  <si>
    <t>Atlautla</t>
  </si>
  <si>
    <t>Charo</t>
  </si>
  <si>
    <t>Miacatlán</t>
  </si>
  <si>
    <t>Santa María del Oro</t>
  </si>
  <si>
    <t>Dr. González</t>
  </si>
  <si>
    <t>Chahuites</t>
  </si>
  <si>
    <t>Amozoc</t>
  </si>
  <si>
    <t>San Joaquín</t>
  </si>
  <si>
    <t>Coxcatlán</t>
  </si>
  <si>
    <t>Navolato</t>
  </si>
  <si>
    <t>Bavispe</t>
  </si>
  <si>
    <t>Tacotalpa</t>
  </si>
  <si>
    <t>Españita</t>
  </si>
  <si>
    <t>Angel R. Cabada</t>
  </si>
  <si>
    <t>Chapab</t>
  </si>
  <si>
    <t>General Francisco R. Murguía</t>
  </si>
  <si>
    <t>Lamadrid</t>
  </si>
  <si>
    <t>Bochil</t>
  </si>
  <si>
    <t>Coronado</t>
  </si>
  <si>
    <t>Xochimilco</t>
  </si>
  <si>
    <t>Nazas</t>
  </si>
  <si>
    <t>Jaral del Progreso</t>
  </si>
  <si>
    <t>Buenavista de Cuéllar</t>
  </si>
  <si>
    <t>Chapulhuacán</t>
  </si>
  <si>
    <t>Bolaños</t>
  </si>
  <si>
    <t>Axapusco</t>
  </si>
  <si>
    <t>Chavinda</t>
  </si>
  <si>
    <t>Ocuituco</t>
  </si>
  <si>
    <t>Santiago Ixcuintla</t>
  </si>
  <si>
    <t>Galeana</t>
  </si>
  <si>
    <t>Chalcatongo de Hidalgo</t>
  </si>
  <si>
    <t>Aquixtla</t>
  </si>
  <si>
    <t>San Juan del Río</t>
  </si>
  <si>
    <t>Ebano</t>
  </si>
  <si>
    <t>Rosario</t>
  </si>
  <si>
    <t>Teapa</t>
  </si>
  <si>
    <t>Gustavo Díaz Ordaz</t>
  </si>
  <si>
    <t>Huamantla</t>
  </si>
  <si>
    <t>Apazapan</t>
  </si>
  <si>
    <t>Chemax</t>
  </si>
  <si>
    <t>General Pánfilo Natera</t>
  </si>
  <si>
    <t>Matamoros</t>
  </si>
  <si>
    <t>Cacahoatán</t>
  </si>
  <si>
    <t>Coyame del Sotol</t>
  </si>
  <si>
    <t>Nombre de Dios</t>
  </si>
  <si>
    <t>Jerécuaro</t>
  </si>
  <si>
    <t>Chilapa de Álvarez</t>
  </si>
  <si>
    <t>Chilcuautla</t>
  </si>
  <si>
    <t>Cabo Corrientes</t>
  </si>
  <si>
    <t>Ayapango</t>
  </si>
  <si>
    <t>Cherán</t>
  </si>
  <si>
    <t>Puente de Ixtla</t>
  </si>
  <si>
    <t>Tecuala</t>
  </si>
  <si>
    <t>García</t>
  </si>
  <si>
    <t>Chiquihuitlán de Benito Juárez</t>
  </si>
  <si>
    <t>Atempan</t>
  </si>
  <si>
    <t>Tequisquiapan</t>
  </si>
  <si>
    <t>El Naranjo</t>
  </si>
  <si>
    <t>Salvador Alvarado</t>
  </si>
  <si>
    <t>Benjamín Hill</t>
  </si>
  <si>
    <t>Tenosique</t>
  </si>
  <si>
    <t>Hueyotlipan</t>
  </si>
  <si>
    <t>Chichimilá</t>
  </si>
  <si>
    <t>Guadalupe</t>
  </si>
  <si>
    <t>Monclova</t>
  </si>
  <si>
    <t>Catazajá</t>
  </si>
  <si>
    <t>Nuevo Ideal</t>
  </si>
  <si>
    <t>León</t>
  </si>
  <si>
    <t>Chilpancingo de los Bravo</t>
  </si>
  <si>
    <t>Cuautepec de Hinojosa</t>
  </si>
  <si>
    <t>Cañadas de Obregón</t>
  </si>
  <si>
    <t>Calimaya</t>
  </si>
  <si>
    <t>Chilchota</t>
  </si>
  <si>
    <t>Temixco</t>
  </si>
  <si>
    <t>Tepic</t>
  </si>
  <si>
    <t>Gral. Bravo</t>
  </si>
  <si>
    <t>Ciénega de Zimatlán</t>
  </si>
  <si>
    <t>Atexcal</t>
  </si>
  <si>
    <t>Tolimán</t>
  </si>
  <si>
    <t>Guadalcázar</t>
  </si>
  <si>
    <t>San Ignacio</t>
  </si>
  <si>
    <t>Caborca</t>
  </si>
  <si>
    <t>Jaumave</t>
  </si>
  <si>
    <t>Ixtacuixtla de Mariano Matamoros</t>
  </si>
  <si>
    <t>Astacinga</t>
  </si>
  <si>
    <t>Chicxulub Pueblo</t>
  </si>
  <si>
    <t>Huanusco</t>
  </si>
  <si>
    <t>Chalchihuitán</t>
  </si>
  <si>
    <t>Cusihuiriachi</t>
  </si>
  <si>
    <t>Ocampo</t>
  </si>
  <si>
    <t>Manuel Doblado</t>
  </si>
  <si>
    <t>Coahuayutla de José María Izazaga</t>
  </si>
  <si>
    <t>El Arenal</t>
  </si>
  <si>
    <t>Casimiro Castillo</t>
  </si>
  <si>
    <t>Capulhuac</t>
  </si>
  <si>
    <t>Chinicuila</t>
  </si>
  <si>
    <t>Temoac</t>
  </si>
  <si>
    <t>Tuxpan</t>
  </si>
  <si>
    <t>Gral. Escobedo</t>
  </si>
  <si>
    <t>Ciudad Ixtepec</t>
  </si>
  <si>
    <t>Atlequizayan</t>
  </si>
  <si>
    <t>Huehuetlán</t>
  </si>
  <si>
    <t>Cajeme</t>
  </si>
  <si>
    <t>Ixtenco</t>
  </si>
  <si>
    <t>Atlahuilco</t>
  </si>
  <si>
    <t>Chikindzonot</t>
  </si>
  <si>
    <t>Jalpa</t>
  </si>
  <si>
    <t>Múzquiz</t>
  </si>
  <si>
    <t>Chamula</t>
  </si>
  <si>
    <t>Delicias</t>
  </si>
  <si>
    <t>Otáez</t>
  </si>
  <si>
    <t>Moroleón</t>
  </si>
  <si>
    <t>Cochoapa el Grande</t>
  </si>
  <si>
    <t>Eloxochitlán</t>
  </si>
  <si>
    <t>Chapala</t>
  </si>
  <si>
    <t>Chalco</t>
  </si>
  <si>
    <t>Chucándiro</t>
  </si>
  <si>
    <t>Tepalcingo</t>
  </si>
  <si>
    <t>Xalisco</t>
  </si>
  <si>
    <t>Gral. Terán</t>
  </si>
  <si>
    <t>Coatecas Altas</t>
  </si>
  <si>
    <t>Atlixco</t>
  </si>
  <si>
    <t>Lagunillas</t>
  </si>
  <si>
    <t>Cananea</t>
  </si>
  <si>
    <t>Llera</t>
  </si>
  <si>
    <t>La Magdalena Tlaltelulco</t>
  </si>
  <si>
    <t>Chocholá</t>
  </si>
  <si>
    <t>Jerez</t>
  </si>
  <si>
    <t>Nadadores</t>
  </si>
  <si>
    <t>Chanal</t>
  </si>
  <si>
    <t>Dr. Belisario Domínguez</t>
  </si>
  <si>
    <t>Pánuco de Coronado</t>
  </si>
  <si>
    <t>Cocula</t>
  </si>
  <si>
    <t>Chimaltitán</t>
  </si>
  <si>
    <t>Chapa de Mota</t>
  </si>
  <si>
    <t>Churintzio</t>
  </si>
  <si>
    <t>Tepoztlán</t>
  </si>
  <si>
    <t>Gral. Treviño</t>
  </si>
  <si>
    <t>Coicoyán de las Flores</t>
  </si>
  <si>
    <t>Atoyatempan</t>
  </si>
  <si>
    <t>Matehuala</t>
  </si>
  <si>
    <t>Carbó</t>
  </si>
  <si>
    <t>Mainero</t>
  </si>
  <si>
    <t>Atzacan</t>
  </si>
  <si>
    <t>Chumayel</t>
  </si>
  <si>
    <t>Jiménez del Teul</t>
  </si>
  <si>
    <t>Nava</t>
  </si>
  <si>
    <t>Chapultenango</t>
  </si>
  <si>
    <t>El Tule</t>
  </si>
  <si>
    <t>Peñón Blanco</t>
  </si>
  <si>
    <t>Pénjamo</t>
  </si>
  <si>
    <t>Copala</t>
  </si>
  <si>
    <t>Epazoyucan</t>
  </si>
  <si>
    <t>Chiquilistlán</t>
  </si>
  <si>
    <t>Chapultepec</t>
  </si>
  <si>
    <t>Churumuco</t>
  </si>
  <si>
    <t>Tetecala</t>
  </si>
  <si>
    <t>Gral. Zaragoza</t>
  </si>
  <si>
    <t>Concepción Buenavista</t>
  </si>
  <si>
    <t>Atzala</t>
  </si>
  <si>
    <t>Matlapa</t>
  </si>
  <si>
    <t>Cucurpe</t>
  </si>
  <si>
    <t>Mazatecochco de José María Morelos</t>
  </si>
  <si>
    <t>Atzalan</t>
  </si>
  <si>
    <t>Conkal</t>
  </si>
  <si>
    <t>Juan Aldama</t>
  </si>
  <si>
    <t>Chenalhó</t>
  </si>
  <si>
    <t>Poanas</t>
  </si>
  <si>
    <t>Pueblo Nuevo</t>
  </si>
  <si>
    <t>Copalillo</t>
  </si>
  <si>
    <t>Cihuatlán</t>
  </si>
  <si>
    <t>Chiautla</t>
  </si>
  <si>
    <t>Coahuayana</t>
  </si>
  <si>
    <t>Tetela del Volcán</t>
  </si>
  <si>
    <t>Gral. Zuazua</t>
  </si>
  <si>
    <t>Concepción Pápalo</t>
  </si>
  <si>
    <t>Atzitzihuacán</t>
  </si>
  <si>
    <t>Mexquitic de Carmona</t>
  </si>
  <si>
    <t>Cumpas</t>
  </si>
  <si>
    <t>Méndez</t>
  </si>
  <si>
    <t>Muñoz de Domingo Arenas</t>
  </si>
  <si>
    <t>Ayahualulco</t>
  </si>
  <si>
    <t>Cousey</t>
  </si>
  <si>
    <t>Juchipila</t>
  </si>
  <si>
    <t>Parras</t>
  </si>
  <si>
    <t>Chiapa de Corzo</t>
  </si>
  <si>
    <t>Purísima del Rincón</t>
  </si>
  <si>
    <t>Copanatoyac</t>
  </si>
  <si>
    <t>Huasca de Ocampo</t>
  </si>
  <si>
    <t>Chicoloapan</t>
  </si>
  <si>
    <t>Coalcomán de Vázquez Pallares</t>
  </si>
  <si>
    <t>Tlalnepantla</t>
  </si>
  <si>
    <t>Constancia del Rosario</t>
  </si>
  <si>
    <t>Atzitzintla</t>
  </si>
  <si>
    <t>Moctezuma</t>
  </si>
  <si>
    <t>Divisaderos</t>
  </si>
  <si>
    <t>Mier</t>
  </si>
  <si>
    <t>Nanacamilpa de Mariano Arista</t>
  </si>
  <si>
    <t>Banderilla</t>
  </si>
  <si>
    <t>Cuncunul</t>
  </si>
  <si>
    <t>Piedras Negras</t>
  </si>
  <si>
    <t>Chiapilla</t>
  </si>
  <si>
    <t>Gran Morelos</t>
  </si>
  <si>
    <t>Rodeo</t>
  </si>
  <si>
    <t>Romita</t>
  </si>
  <si>
    <t>Coyuca de Benítez</t>
  </si>
  <si>
    <t>Huautla</t>
  </si>
  <si>
    <t>Colotlán</t>
  </si>
  <si>
    <t>Chiconcuac</t>
  </si>
  <si>
    <t>Coeneo</t>
  </si>
  <si>
    <t>Tlaltizapán de Zapata</t>
  </si>
  <si>
    <t>Cosolapa</t>
  </si>
  <si>
    <t>Axutla</t>
  </si>
  <si>
    <t>Rayón</t>
  </si>
  <si>
    <t>Empalme</t>
  </si>
  <si>
    <t>Miguel Alemán</t>
  </si>
  <si>
    <t>Natívitas</t>
  </si>
  <si>
    <t>Cuzamá</t>
  </si>
  <si>
    <t>Luis Moya</t>
  </si>
  <si>
    <t>Progreso</t>
  </si>
  <si>
    <t>Chicoasén</t>
  </si>
  <si>
    <t>Guachochi</t>
  </si>
  <si>
    <t>San Bernardo</t>
  </si>
  <si>
    <t>Salamanca</t>
  </si>
  <si>
    <t>Coyuca de Catalán</t>
  </si>
  <si>
    <t>Huazalingo</t>
  </si>
  <si>
    <t>Concepción de Buenos Aires</t>
  </si>
  <si>
    <t>Chimalhuacán</t>
  </si>
  <si>
    <t>Cojumatlán de Régules</t>
  </si>
  <si>
    <t>Tlaquiltenango</t>
  </si>
  <si>
    <t>Higueras</t>
  </si>
  <si>
    <t>Cosoltepec</t>
  </si>
  <si>
    <t>Ayotoxco de Guerrero</t>
  </si>
  <si>
    <t>Rioverde</t>
  </si>
  <si>
    <t>Etchojoa</t>
  </si>
  <si>
    <t>Miquihuana</t>
  </si>
  <si>
    <t>Panotla</t>
  </si>
  <si>
    <t>Boca del Río</t>
  </si>
  <si>
    <t>Dzán</t>
  </si>
  <si>
    <t>Mazapil</t>
  </si>
  <si>
    <t>Ramos Arizpe</t>
  </si>
  <si>
    <t>Chicomuselo</t>
  </si>
  <si>
    <t>San Dimas</t>
  </si>
  <si>
    <t>Salvatierra</t>
  </si>
  <si>
    <t>Cuajinicuilapa</t>
  </si>
  <si>
    <t>Huehuetla</t>
  </si>
  <si>
    <t>Cuautitlán de García Barragán</t>
  </si>
  <si>
    <t>Coacalco de Berriozábal</t>
  </si>
  <si>
    <t>Contepec</t>
  </si>
  <si>
    <t>Tlayacapan</t>
  </si>
  <si>
    <t>Hualahuises</t>
  </si>
  <si>
    <t>Cuilápam de Guerrero</t>
  </si>
  <si>
    <t>Calpan</t>
  </si>
  <si>
    <t>Salinas</t>
  </si>
  <si>
    <t>Fronteras</t>
  </si>
  <si>
    <t>Nuevo Laredo</t>
  </si>
  <si>
    <t>Papalotla de Xicohténcatl</t>
  </si>
  <si>
    <t>Calcahualco</t>
  </si>
  <si>
    <t>Dzemul</t>
  </si>
  <si>
    <t>Melchor Ocampo</t>
  </si>
  <si>
    <t>Sabinas</t>
  </si>
  <si>
    <t>Chilón</t>
  </si>
  <si>
    <t>Guadalupe y Calvo</t>
  </si>
  <si>
    <t>San Juan de Guadalupe</t>
  </si>
  <si>
    <t>San Diego de la Unión</t>
  </si>
  <si>
    <t>Cualác</t>
  </si>
  <si>
    <t>Huejutla de Reyes</t>
  </si>
  <si>
    <t>Coatepec Harinas</t>
  </si>
  <si>
    <t>Copándaro</t>
  </si>
  <si>
    <t>Totolapan</t>
  </si>
  <si>
    <t>Iturbide</t>
  </si>
  <si>
    <t>Cuyamecalco Villa de Zaragoza</t>
  </si>
  <si>
    <t>Caltepec</t>
  </si>
  <si>
    <t>San Antonio</t>
  </si>
  <si>
    <t>General Plutarco Elías Calles</t>
  </si>
  <si>
    <t>Nuevo Morelos</t>
  </si>
  <si>
    <t>San Damián Texóloc</t>
  </si>
  <si>
    <t>Camarón de Tejeda</t>
  </si>
  <si>
    <t>Dzidzantún</t>
  </si>
  <si>
    <t>Mezquital del Oro</t>
  </si>
  <si>
    <t>Sacramento</t>
  </si>
  <si>
    <t>Cintalapa</t>
  </si>
  <si>
    <t>Guazapares</t>
  </si>
  <si>
    <t>San Felipe</t>
  </si>
  <si>
    <t>Cuautepec</t>
  </si>
  <si>
    <t>Huichapan</t>
  </si>
  <si>
    <t>Cuquío</t>
  </si>
  <si>
    <t>Cocotitlán</t>
  </si>
  <si>
    <t>Cotija</t>
  </si>
  <si>
    <t>Xochitepec</t>
  </si>
  <si>
    <t>El Barrio de la Soledad</t>
  </si>
  <si>
    <t>Camocuautla</t>
  </si>
  <si>
    <t>San Ciro de Acosta</t>
  </si>
  <si>
    <t>Granados</t>
  </si>
  <si>
    <t>San Francisco Tetlanohcan</t>
  </si>
  <si>
    <t>Camerino Z. Mendoza</t>
  </si>
  <si>
    <t>Dzilam de Bravo</t>
  </si>
  <si>
    <t>Miguel Auza</t>
  </si>
  <si>
    <t>Saltillo</t>
  </si>
  <si>
    <t>Coapilla</t>
  </si>
  <si>
    <t>San Luis del Cordero</t>
  </si>
  <si>
    <t>San Francisco del Rincón</t>
  </si>
  <si>
    <t>Cuetzala del Progreso</t>
  </si>
  <si>
    <t>Ixmiquilpan</t>
  </si>
  <si>
    <t>Degollado</t>
  </si>
  <si>
    <t>Coyotepec</t>
  </si>
  <si>
    <t>Cuitzeo</t>
  </si>
  <si>
    <t>Yautepec</t>
  </si>
  <si>
    <t>Lampazos de Naranjo</t>
  </si>
  <si>
    <t>El Espinal</t>
  </si>
  <si>
    <t>Cañada Morelos</t>
  </si>
  <si>
    <t>Guaymas</t>
  </si>
  <si>
    <t>Padilla</t>
  </si>
  <si>
    <t>San Jerónimo Zacualpan</t>
  </si>
  <si>
    <t>Carlos A. Carrillo</t>
  </si>
  <si>
    <t>Dzilam González</t>
  </si>
  <si>
    <t>Momax</t>
  </si>
  <si>
    <t>San Buenaventura</t>
  </si>
  <si>
    <t>Comitán de Domínguez</t>
  </si>
  <si>
    <t>Hidalgo del Parral</t>
  </si>
  <si>
    <t>San Pedro del Gallo</t>
  </si>
  <si>
    <t>San José Iturbide</t>
  </si>
  <si>
    <t>Cutzamala de Pinzón</t>
  </si>
  <si>
    <t>Jacala de Ledezma</t>
  </si>
  <si>
    <t>Ejutla</t>
  </si>
  <si>
    <t>Cuautitlán</t>
  </si>
  <si>
    <t>Ecuandureo</t>
  </si>
  <si>
    <t>Yecapixtla</t>
  </si>
  <si>
    <t>Linares</t>
  </si>
  <si>
    <t>Eloxochitlán de Flores Magón</t>
  </si>
  <si>
    <t>Caxhuacan</t>
  </si>
  <si>
    <t>San Martín Chalchicuautla</t>
  </si>
  <si>
    <t>Hermosillo</t>
  </si>
  <si>
    <t>Palmillas</t>
  </si>
  <si>
    <t>San José Teacalco</t>
  </si>
  <si>
    <t>Carrillo Puerto</t>
  </si>
  <si>
    <t>Dzitás</t>
  </si>
  <si>
    <t>Monte Escobedo</t>
  </si>
  <si>
    <t>San Juan de Sabinas</t>
  </si>
  <si>
    <t>Copainalá</t>
  </si>
  <si>
    <t>Huejotitán</t>
  </si>
  <si>
    <t>Santa Clara</t>
  </si>
  <si>
    <t>San Luis de la Paz</t>
  </si>
  <si>
    <t>Eduardo Neri</t>
  </si>
  <si>
    <t>Jaltocán</t>
  </si>
  <si>
    <t>Cuautitlán Izcalli</t>
  </si>
  <si>
    <t>Epitacio Huerta</t>
  </si>
  <si>
    <t>Zacatepec</t>
  </si>
  <si>
    <t>Los Aldamas</t>
  </si>
  <si>
    <t>Fresnillo de Trujano</t>
  </si>
  <si>
    <t>Chalchicomula de Sesma</t>
  </si>
  <si>
    <t>San Nicolás Tolentino</t>
  </si>
  <si>
    <t>Huachinera</t>
  </si>
  <si>
    <t>Reynosa</t>
  </si>
  <si>
    <t>San Juan Huactzinco</t>
  </si>
  <si>
    <t>Castillo de Teayo</t>
  </si>
  <si>
    <t>Dzoncauich</t>
  </si>
  <si>
    <t>San Pedro</t>
  </si>
  <si>
    <t>El Bosque</t>
  </si>
  <si>
    <t>Ignacio Zaragoza</t>
  </si>
  <si>
    <t>Santiago Papasquiaro</t>
  </si>
  <si>
    <t>San Miguel de Allende</t>
  </si>
  <si>
    <t>Florencio Villarreal</t>
  </si>
  <si>
    <t>Juárez Hidalgo</t>
  </si>
  <si>
    <t>El Grullo</t>
  </si>
  <si>
    <t>Donato Guerra</t>
  </si>
  <si>
    <t>Erongarícuaro</t>
  </si>
  <si>
    <t>Zacualpan</t>
  </si>
  <si>
    <t>Los Herreras</t>
  </si>
  <si>
    <t>Guadalupe de Ramírez</t>
  </si>
  <si>
    <t>Chapulco</t>
  </si>
  <si>
    <t>San Vicente Tancuayalab</t>
  </si>
  <si>
    <t>Huásabas</t>
  </si>
  <si>
    <t>Río Bravo</t>
  </si>
  <si>
    <t>San Lorenzo Axocomanitla</t>
  </si>
  <si>
    <t>Catemaco</t>
  </si>
  <si>
    <t>Espita</t>
  </si>
  <si>
    <t>Moyahua de Estrada</t>
  </si>
  <si>
    <t>Sierra Mojada</t>
  </si>
  <si>
    <t>El Parral</t>
  </si>
  <si>
    <t>Janos</t>
  </si>
  <si>
    <t>Súchil</t>
  </si>
  <si>
    <t>Santa Catarina</t>
  </si>
  <si>
    <t>General Canuto A. Neri</t>
  </si>
  <si>
    <t>La Misión</t>
  </si>
  <si>
    <t>El Limón</t>
  </si>
  <si>
    <t>Ecatepec de Morelos</t>
  </si>
  <si>
    <t>Gabriel Zamora</t>
  </si>
  <si>
    <t>Los Ramones</t>
  </si>
  <si>
    <t>Guadalupe Etla</t>
  </si>
  <si>
    <t>Huatabampo</t>
  </si>
  <si>
    <t>San Carlos</t>
  </si>
  <si>
    <t>San Lucas Tecopilco</t>
  </si>
  <si>
    <t>Cazones de Herrera</t>
  </si>
  <si>
    <t>Halachó</t>
  </si>
  <si>
    <t>Nochistlán de Mejía</t>
  </si>
  <si>
    <t>Torreón</t>
  </si>
  <si>
    <t>El Porvenir</t>
  </si>
  <si>
    <t>Tamazula</t>
  </si>
  <si>
    <t>Santa Cruz de Juventino Rosas</t>
  </si>
  <si>
    <t>General Heliodoro Castillo</t>
  </si>
  <si>
    <t>Lolotla</t>
  </si>
  <si>
    <t>El Salto</t>
  </si>
  <si>
    <t>Ecatzingo</t>
  </si>
  <si>
    <t>Marín</t>
  </si>
  <si>
    <t>Guelatao de Juárez</t>
  </si>
  <si>
    <t>Chiautzingo</t>
  </si>
  <si>
    <t>Santa María del Río</t>
  </si>
  <si>
    <t>Huépac</t>
  </si>
  <si>
    <t>San Fernando</t>
  </si>
  <si>
    <t>San Pablo del Monte</t>
  </si>
  <si>
    <t>Cerro Azul</t>
  </si>
  <si>
    <t>Hocabá</t>
  </si>
  <si>
    <t>Noria de Ángeles</t>
  </si>
  <si>
    <t>Viesca</t>
  </si>
  <si>
    <t>Tepehuanes</t>
  </si>
  <si>
    <t>Santiago Maravatío</t>
  </si>
  <si>
    <t>Huamuxtitlán</t>
  </si>
  <si>
    <t>Metepec</t>
  </si>
  <si>
    <t>Encarnación de Díaz</t>
  </si>
  <si>
    <t>Huandacareo</t>
  </si>
  <si>
    <t>Guevea de Humboldt</t>
  </si>
  <si>
    <t>Chichiquila</t>
  </si>
  <si>
    <t>Santo Domingo</t>
  </si>
  <si>
    <t>Imuris</t>
  </si>
  <si>
    <t>San Nicolás</t>
  </si>
  <si>
    <t>Sanctórum de Lázaro Cárdenas</t>
  </si>
  <si>
    <t>Chacaltianguis</t>
  </si>
  <si>
    <t>Hoctún</t>
  </si>
  <si>
    <t>Ojocaliente</t>
  </si>
  <si>
    <t>Villa Unión</t>
  </si>
  <si>
    <t>Escuintla</t>
  </si>
  <si>
    <t>Julimes</t>
  </si>
  <si>
    <t>Tlahualilo</t>
  </si>
  <si>
    <t>Silao</t>
  </si>
  <si>
    <t>Huitzuco de los Figueroa</t>
  </si>
  <si>
    <t>Metztitlán</t>
  </si>
  <si>
    <t>Etzatlán</t>
  </si>
  <si>
    <t>Huehuetoca</t>
  </si>
  <si>
    <t>Huaniqueo</t>
  </si>
  <si>
    <t>Mier y Noriega</t>
  </si>
  <si>
    <t>Heroica Ciudad de Ejutla de Crespo</t>
  </si>
  <si>
    <t>Chiconcuautla</t>
  </si>
  <si>
    <t>Soledad de Graciano Sánchez</t>
  </si>
  <si>
    <t>La Colorada</t>
  </si>
  <si>
    <t>Soto la Marina</t>
  </si>
  <si>
    <t>Santa Ana Nopalucan</t>
  </si>
  <si>
    <t>Chalma</t>
  </si>
  <si>
    <t>Homún</t>
  </si>
  <si>
    <t>Pánuco</t>
  </si>
  <si>
    <t>Zaragoza</t>
  </si>
  <si>
    <t>Francisco León</t>
  </si>
  <si>
    <t>La Cruz</t>
  </si>
  <si>
    <t>Topia</t>
  </si>
  <si>
    <t>Tarandacuao</t>
  </si>
  <si>
    <t>Iguala de la Independencia</t>
  </si>
  <si>
    <t>Mineral de la Reforma</t>
  </si>
  <si>
    <t>Hueypoxtla</t>
  </si>
  <si>
    <t>Huetamo</t>
  </si>
  <si>
    <t>Mina</t>
  </si>
  <si>
    <t>Heroica Ciudad de Huajuapan de León</t>
  </si>
  <si>
    <t>Chietla</t>
  </si>
  <si>
    <t>Tamasopo</t>
  </si>
  <si>
    <t>Magdalena</t>
  </si>
  <si>
    <t>Tampico</t>
  </si>
  <si>
    <t>Santa Apolonia Teacalco</t>
  </si>
  <si>
    <t>Chiconamel</t>
  </si>
  <si>
    <t>Huhí</t>
  </si>
  <si>
    <t>Pinos</t>
  </si>
  <si>
    <t>Frontera Comalapa</t>
  </si>
  <si>
    <t>López</t>
  </si>
  <si>
    <t>Vicente Guerrero</t>
  </si>
  <si>
    <t>Tarimoro</t>
  </si>
  <si>
    <t>Igualapa</t>
  </si>
  <si>
    <t>Mineral del Chico</t>
  </si>
  <si>
    <t>Guachinango</t>
  </si>
  <si>
    <t>Huixquilucan</t>
  </si>
  <si>
    <t>Huiramba</t>
  </si>
  <si>
    <t>Montemorelos</t>
  </si>
  <si>
    <t>Heroica Ciudad de Juchitán de Zaragoza</t>
  </si>
  <si>
    <t>Chigmecatitlán</t>
  </si>
  <si>
    <t>Tamazunchale</t>
  </si>
  <si>
    <t>Mazatán</t>
  </si>
  <si>
    <t>Tula</t>
  </si>
  <si>
    <t>Santa Catarina Ayometla</t>
  </si>
  <si>
    <t>Chiconquiaco</t>
  </si>
  <si>
    <t>Hunucmá</t>
  </si>
  <si>
    <t>Río Grande</t>
  </si>
  <si>
    <t>Frontera Hidalgo</t>
  </si>
  <si>
    <t>Madera</t>
  </si>
  <si>
    <t>Tierra Blanca</t>
  </si>
  <si>
    <t>Iliatenco</t>
  </si>
  <si>
    <t>Mineral del Monte</t>
  </si>
  <si>
    <t>Guadalajara</t>
  </si>
  <si>
    <t>Isidro Fabela</t>
  </si>
  <si>
    <t>Indaparapeo</t>
  </si>
  <si>
    <t>Monterrey</t>
  </si>
  <si>
    <t>Heroica Ciudad de Tlaxiaco</t>
  </si>
  <si>
    <t>Chignahuapan</t>
  </si>
  <si>
    <t>Tampacán</t>
  </si>
  <si>
    <t>Valle Hermoso</t>
  </si>
  <si>
    <t>Santa Cruz Quilehtla</t>
  </si>
  <si>
    <t>Chicontepec</t>
  </si>
  <si>
    <t>Ixil</t>
  </si>
  <si>
    <t>Sain Alto</t>
  </si>
  <si>
    <t>Huehuetán</t>
  </si>
  <si>
    <t>Maguarichi</t>
  </si>
  <si>
    <t>Uriangato</t>
  </si>
  <si>
    <t>Ixcateopan de Cuauhtémoc</t>
  </si>
  <si>
    <t>Mixquiahuala de Juárez</t>
  </si>
  <si>
    <t>Hostotipaquillo</t>
  </si>
  <si>
    <t>Ixtapaluca</t>
  </si>
  <si>
    <t>Irimbo</t>
  </si>
  <si>
    <t>Parás</t>
  </si>
  <si>
    <t>Heroica Villa Tezoatlán de Segura y Luna, Cuna de la Independencia de Oaxaca</t>
  </si>
  <si>
    <t>Chignautla</t>
  </si>
  <si>
    <t>Tampamolón Corona</t>
  </si>
  <si>
    <t>Naco</t>
  </si>
  <si>
    <t>Victoria</t>
  </si>
  <si>
    <t>Santa Cruz Tlaxcala</t>
  </si>
  <si>
    <t>Chinameca</t>
  </si>
  <si>
    <t>Izamal</t>
  </si>
  <si>
    <t>Santa María de la Paz</t>
  </si>
  <si>
    <t>PERIODO</t>
  </si>
  <si>
    <t>AÑO</t>
  </si>
  <si>
    <t>Huitiupán</t>
  </si>
  <si>
    <t>Manuel Benavides</t>
  </si>
  <si>
    <t>Valle de Santiago</t>
  </si>
  <si>
    <t>José Joaquín de Herrera</t>
  </si>
  <si>
    <t>Molango de Escamilla</t>
  </si>
  <si>
    <t>Huejúcar</t>
  </si>
  <si>
    <t>Ixtapan de la Sal</t>
  </si>
  <si>
    <t>Ixtlán</t>
  </si>
  <si>
    <t>Pesquería</t>
  </si>
  <si>
    <t>Huautepec</t>
  </si>
  <si>
    <t>Chila</t>
  </si>
  <si>
    <t>Tamuín</t>
  </si>
  <si>
    <t>Nácori Chico</t>
  </si>
  <si>
    <t>Villagrán</t>
  </si>
  <si>
    <t>Santa Isabel Xiloxoxtla</t>
  </si>
  <si>
    <t>Chinampa de Gorostiza</t>
  </si>
  <si>
    <t>Kanasín</t>
  </si>
  <si>
    <t>Sombrerete</t>
  </si>
  <si>
    <t>Primer trimestre</t>
  </si>
  <si>
    <t>Huixtán</t>
  </si>
  <si>
    <t>Matachí</t>
  </si>
  <si>
    <t>Juan R. Escudero</t>
  </si>
  <si>
    <t>Nicolás Flores</t>
  </si>
  <si>
    <t>Huejuquilla el Alto</t>
  </si>
  <si>
    <t>Ixtapan del Oro</t>
  </si>
  <si>
    <t>Jacona</t>
  </si>
  <si>
    <t>Rayones</t>
  </si>
  <si>
    <t>Huautla de Jiménez</t>
  </si>
  <si>
    <t>Chila de la Sal</t>
  </si>
  <si>
    <t>Tancanhuitz</t>
  </si>
  <si>
    <t>Nacozari de García</t>
  </si>
  <si>
    <t>Xicoténcatl</t>
  </si>
  <si>
    <t>Tenancingo</t>
  </si>
  <si>
    <t>Chocamán</t>
  </si>
  <si>
    <t>Kantunil</t>
  </si>
  <si>
    <t>Susticacán</t>
  </si>
  <si>
    <t>Segundo trimestre</t>
  </si>
  <si>
    <t>Huixtla</t>
  </si>
  <si>
    <t>Juchitán</t>
  </si>
  <si>
    <t>Nopala de Villagrán</t>
  </si>
  <si>
    <t>Ixtlahuacán de los Membrillos</t>
  </si>
  <si>
    <t>Ixtlahuaca</t>
  </si>
  <si>
    <t>Sabinas Hidalgo</t>
  </si>
  <si>
    <t>Ixpantepec Nieves</t>
  </si>
  <si>
    <t>Chilchotla</t>
  </si>
  <si>
    <t>Tanlajás</t>
  </si>
  <si>
    <t>Navojoa</t>
  </si>
  <si>
    <t>Teolocholco</t>
  </si>
  <si>
    <t>Chontla</t>
  </si>
  <si>
    <t>Kaua</t>
  </si>
  <si>
    <t>Tercer trimestre</t>
  </si>
  <si>
    <t>Ixhuatán</t>
  </si>
  <si>
    <t>Meoqui</t>
  </si>
  <si>
    <t>Xichú</t>
  </si>
  <si>
    <t>La Unión de Isidoro Montes de Oca</t>
  </si>
  <si>
    <t>Omitlán de Juárez</t>
  </si>
  <si>
    <t>Ixtlahuacán del Río</t>
  </si>
  <si>
    <t>Jaltenco</t>
  </si>
  <si>
    <t>Jiquilpan</t>
  </si>
  <si>
    <t>Salinas Victoria</t>
  </si>
  <si>
    <t>Ixtlán de Juárez</t>
  </si>
  <si>
    <t>Chinantla</t>
  </si>
  <si>
    <t>Tanquián de Escobedo</t>
  </si>
  <si>
    <t>Nogales</t>
  </si>
  <si>
    <t>Tepetitla de Lardizábal</t>
  </si>
  <si>
    <t>Chumatlán</t>
  </si>
  <si>
    <t>Kinchil</t>
  </si>
  <si>
    <t>Tepechitlán</t>
  </si>
  <si>
    <t>Cuarto trimestre</t>
  </si>
  <si>
    <t>Ixtacomitán</t>
  </si>
  <si>
    <t>Yuriria</t>
  </si>
  <si>
    <t>Leonardo Bravo</t>
  </si>
  <si>
    <t>Pachuca de Soto</t>
  </si>
  <si>
    <t>Jalostotitlán</t>
  </si>
  <si>
    <t>Jilotepec</t>
  </si>
  <si>
    <t>José Sixto Verduzco</t>
  </si>
  <si>
    <t>San Nicolás de los Garza</t>
  </si>
  <si>
    <t>La Compañía</t>
  </si>
  <si>
    <t>Coatepec</t>
  </si>
  <si>
    <t>Tierra Nueva</t>
  </si>
  <si>
    <t>Onavas</t>
  </si>
  <si>
    <t>Tepeyanco</t>
  </si>
  <si>
    <t>Citlaltépetl</t>
  </si>
  <si>
    <t>Kopomá</t>
  </si>
  <si>
    <t>Tepetongo</t>
  </si>
  <si>
    <t>Ixtapa</t>
  </si>
  <si>
    <t>Moris</t>
  </si>
  <si>
    <t>Malinaltepec</t>
  </si>
  <si>
    <t>Pacula</t>
  </si>
  <si>
    <t>Jamay</t>
  </si>
  <si>
    <t>Jilotzingo</t>
  </si>
  <si>
    <t>San Pedro Garza García</t>
  </si>
  <si>
    <t>La Pe</t>
  </si>
  <si>
    <t>Coatzingo</t>
  </si>
  <si>
    <t>Vanegas</t>
  </si>
  <si>
    <t>Opodepe</t>
  </si>
  <si>
    <t>Terrenate</t>
  </si>
  <si>
    <t>Coacoatzintla</t>
  </si>
  <si>
    <t>Mama</t>
  </si>
  <si>
    <t>Teúl de González Ortega</t>
  </si>
  <si>
    <t>Ixtapangajoya</t>
  </si>
  <si>
    <t>Namiquipa</t>
  </si>
  <si>
    <t>Marquelia</t>
  </si>
  <si>
    <t>Pisaflores</t>
  </si>
  <si>
    <t>Jiquipilco</t>
  </si>
  <si>
    <t>Jungapeo</t>
  </si>
  <si>
    <t>La Reforma</t>
  </si>
  <si>
    <t>Cohetzala</t>
  </si>
  <si>
    <t>Venado</t>
  </si>
  <si>
    <t>Oquitoa</t>
  </si>
  <si>
    <t>Tetla de la Solidaridad</t>
  </si>
  <si>
    <t>Coahuitlán</t>
  </si>
  <si>
    <t>Maní</t>
  </si>
  <si>
    <t>Tlaltenango de Sánchez Román</t>
  </si>
  <si>
    <t>Jiquipilas</t>
  </si>
  <si>
    <t>Nonoava</t>
  </si>
  <si>
    <t>Mártir de Cuilapan</t>
  </si>
  <si>
    <t>Progreso de Obregón</t>
  </si>
  <si>
    <t>Jilotlán de los Dolores</t>
  </si>
  <si>
    <t>Jocotitlán</t>
  </si>
  <si>
    <t>La Huacana</t>
  </si>
  <si>
    <t>Santiago</t>
  </si>
  <si>
    <t>La Trinidad Vista Hermosa</t>
  </si>
  <si>
    <t>Cohuecan</t>
  </si>
  <si>
    <t>Villa de Arista</t>
  </si>
  <si>
    <t>Pitiquito</t>
  </si>
  <si>
    <t>Tetlatlahuca</t>
  </si>
  <si>
    <t>Maxcanú</t>
  </si>
  <si>
    <t>Trancoso</t>
  </si>
  <si>
    <t>Jitotol</t>
  </si>
  <si>
    <t>Nuevo Casas Grandes</t>
  </si>
  <si>
    <t>Metlatónoc</t>
  </si>
  <si>
    <t>San Agustín Metzquititlán</t>
  </si>
  <si>
    <t>Jocotepec</t>
  </si>
  <si>
    <t>Joquicingo</t>
  </si>
  <si>
    <t>La Piedad</t>
  </si>
  <si>
    <t>Vallecillo</t>
  </si>
  <si>
    <t>Loma Bonita</t>
  </si>
  <si>
    <t>Coronango</t>
  </si>
  <si>
    <t>Villa de Arriaga</t>
  </si>
  <si>
    <t>Puerto Peñasco</t>
  </si>
  <si>
    <t>Coatzacoalcos</t>
  </si>
  <si>
    <t>Mayapán</t>
  </si>
  <si>
    <t>Trinidad García de la Cadena</t>
  </si>
  <si>
    <t>Mochitlán</t>
  </si>
  <si>
    <t>San Agustín Tlaxiaca</t>
  </si>
  <si>
    <t>Juanacatlán</t>
  </si>
  <si>
    <t>Juchitepec</t>
  </si>
  <si>
    <t>Villaldama</t>
  </si>
  <si>
    <t>Magdalena Apasco</t>
  </si>
  <si>
    <t>Villa de Guadalupe</t>
  </si>
  <si>
    <t>Quiriego</t>
  </si>
  <si>
    <t>Tlaxco</t>
  </si>
  <si>
    <t>Coatzintla</t>
  </si>
  <si>
    <t>Mérida</t>
  </si>
  <si>
    <t>Valparaíso</t>
  </si>
  <si>
    <t>La Concordia</t>
  </si>
  <si>
    <t>Ojinaga</t>
  </si>
  <si>
    <t>Olinalá</t>
  </si>
  <si>
    <t>San Bartolo Tutotepec</t>
  </si>
  <si>
    <t>Juchitlán</t>
  </si>
  <si>
    <t>Magdalena Jaltepec</t>
  </si>
  <si>
    <t>Coyomeapan</t>
  </si>
  <si>
    <t>Villa de la Paz</t>
  </si>
  <si>
    <t>Tocatlán</t>
  </si>
  <si>
    <t>Coetzala</t>
  </si>
  <si>
    <t>Mocochá</t>
  </si>
  <si>
    <t>Vetagrande</t>
  </si>
  <si>
    <t>La Grandeza</t>
  </si>
  <si>
    <t>Praxedis G. Guerrero</t>
  </si>
  <si>
    <t>Ometepec</t>
  </si>
  <si>
    <t>San Felipe Orizatlán</t>
  </si>
  <si>
    <t>La Barca</t>
  </si>
  <si>
    <t>Lerma</t>
  </si>
  <si>
    <t>Los Reyes</t>
  </si>
  <si>
    <t>Magdalena Mixtepec</t>
  </si>
  <si>
    <t>Villa de Ramos</t>
  </si>
  <si>
    <t>Totolac</t>
  </si>
  <si>
    <t>Colipa</t>
  </si>
  <si>
    <t>Motul</t>
  </si>
  <si>
    <t>Villa de Cos</t>
  </si>
  <si>
    <t>La Independencia</t>
  </si>
  <si>
    <t>Riva Palacio</t>
  </si>
  <si>
    <t>Pedro Ascencio Alquisiras</t>
  </si>
  <si>
    <t>San Salvador</t>
  </si>
  <si>
    <t>La Huerta</t>
  </si>
  <si>
    <t>Luvianos</t>
  </si>
  <si>
    <t>Madero</t>
  </si>
  <si>
    <t>Magdalena Ocotlán</t>
  </si>
  <si>
    <t>Cuapiaxtla de Madero</t>
  </si>
  <si>
    <t>Villa de Reyes</t>
  </si>
  <si>
    <t>Sahuaripa</t>
  </si>
  <si>
    <t>Tzompantepec</t>
  </si>
  <si>
    <t>Comapa</t>
  </si>
  <si>
    <t>Muna</t>
  </si>
  <si>
    <t>Villa García</t>
  </si>
  <si>
    <t>La Libertad</t>
  </si>
  <si>
    <t>Rosales</t>
  </si>
  <si>
    <t>Petatlán</t>
  </si>
  <si>
    <t>Santiago de Anaya</t>
  </si>
  <si>
    <t>La Manzanilla de la Paz</t>
  </si>
  <si>
    <t>Malinalco</t>
  </si>
  <si>
    <t>Maravatío</t>
  </si>
  <si>
    <t>Magdalena Peñasco</t>
  </si>
  <si>
    <t>Cuautempan</t>
  </si>
  <si>
    <t>Villa Hidalgo</t>
  </si>
  <si>
    <t>San Felipe de Jesús</t>
  </si>
  <si>
    <t>Xaloztoc</t>
  </si>
  <si>
    <t>Córdoba</t>
  </si>
  <si>
    <t>Muxupip</t>
  </si>
  <si>
    <t>Villa González Ortega</t>
  </si>
  <si>
    <t>La Trinitaria</t>
  </si>
  <si>
    <t>Pilcaya</t>
  </si>
  <si>
    <t>Santiago Tulantepec de Lugo Guerrero</t>
  </si>
  <si>
    <t>Lagos de Moreno</t>
  </si>
  <si>
    <t>Marcos Castellanos</t>
  </si>
  <si>
    <t>Magdalena Teitipac</t>
  </si>
  <si>
    <t>Cuautinchán</t>
  </si>
  <si>
    <t>Villa Juárez</t>
  </si>
  <si>
    <t>San Ignacio Río Muerto</t>
  </si>
  <si>
    <t>Xaltocan</t>
  </si>
  <si>
    <t>Cosamaloapan de Carpio</t>
  </si>
  <si>
    <t>Opichén</t>
  </si>
  <si>
    <t>Larráinzar</t>
  </si>
  <si>
    <t>San Francisco de Borja</t>
  </si>
  <si>
    <t>Pungarabato</t>
  </si>
  <si>
    <t>Singuilucan</t>
  </si>
  <si>
    <t>Morelia</t>
  </si>
  <si>
    <t>Magdalena Tequisistlán</t>
  </si>
  <si>
    <t>Cuautlancingo</t>
  </si>
  <si>
    <t>Xilitla</t>
  </si>
  <si>
    <t>San Javier</t>
  </si>
  <si>
    <t>Xicohtzinco</t>
  </si>
  <si>
    <t>Cosautlán de Carvajal</t>
  </si>
  <si>
    <t>Oxkutzcab</t>
  </si>
  <si>
    <t>Villanueva</t>
  </si>
  <si>
    <t>Las Margaritas</t>
  </si>
  <si>
    <t>San Francisco de Conchos</t>
  </si>
  <si>
    <t>Quechultenango</t>
  </si>
  <si>
    <t>Tasquillo</t>
  </si>
  <si>
    <t>Mascota</t>
  </si>
  <si>
    <t>Mexicaltzingo</t>
  </si>
  <si>
    <t>Magdalena Tlacotepec</t>
  </si>
  <si>
    <t>Cuayuca de Andrade</t>
  </si>
  <si>
    <t>San Luis Río Colorado</t>
  </si>
  <si>
    <t>Yauhquemehcan</t>
  </si>
  <si>
    <t>Coscomatepec</t>
  </si>
  <si>
    <t>Panabá</t>
  </si>
  <si>
    <t>Las Rosas</t>
  </si>
  <si>
    <t>San Francisco del Oro</t>
  </si>
  <si>
    <t>San Luis Acatlán</t>
  </si>
  <si>
    <t>Tecozautla</t>
  </si>
  <si>
    <t>Mazamitla</t>
  </si>
  <si>
    <t>Múgica</t>
  </si>
  <si>
    <t>Magdalena Yodocono de Porfirio Díaz</t>
  </si>
  <si>
    <t>Cuetzalan del Progreso</t>
  </si>
  <si>
    <t>San Miguel de Horcasitas</t>
  </si>
  <si>
    <t>Zacatelco</t>
  </si>
  <si>
    <t>Cosoleacaque</t>
  </si>
  <si>
    <t>Peto</t>
  </si>
  <si>
    <t>Mapastepec</t>
  </si>
  <si>
    <t>Santa Bárbara</t>
  </si>
  <si>
    <t>San Marcos</t>
  </si>
  <si>
    <t>Tenango de Doria</t>
  </si>
  <si>
    <t>Mexticacán</t>
  </si>
  <si>
    <t>Naucalpan de Juárez</t>
  </si>
  <si>
    <t>Nahuatzen</t>
  </si>
  <si>
    <t>Magdalena Zahuatlán</t>
  </si>
  <si>
    <t>Cuyoaco</t>
  </si>
  <si>
    <t>San Pedro de la Cueva</t>
  </si>
  <si>
    <t>Ziltlaltépec de Trinidad Sánchez Santos</t>
  </si>
  <si>
    <t>Cotaxtla</t>
  </si>
  <si>
    <t>Maravilla Tenejapa</t>
  </si>
  <si>
    <t>Santa Isabel</t>
  </si>
  <si>
    <t>San Miguel Totolapan</t>
  </si>
  <si>
    <t>Tepeapulco</t>
  </si>
  <si>
    <t>Mezquitic</t>
  </si>
  <si>
    <t>Nextlalpan</t>
  </si>
  <si>
    <t>Nocupétaro</t>
  </si>
  <si>
    <t>Mariscala de Juárez</t>
  </si>
  <si>
    <t>Domingo Arenas</t>
  </si>
  <si>
    <t>Santa Ana</t>
  </si>
  <si>
    <t>Coxquihui</t>
  </si>
  <si>
    <t>Marqués de Comillas</t>
  </si>
  <si>
    <t>Satevó</t>
  </si>
  <si>
    <t>Taxco de Alarcón</t>
  </si>
  <si>
    <t>Tepehuacán de Guerrero</t>
  </si>
  <si>
    <t>Mixtlán</t>
  </si>
  <si>
    <t>Nezahualcóyotl</t>
  </si>
  <si>
    <t>Nuevo Parangaricutiro</t>
  </si>
  <si>
    <t>Mártires de Tacubaya</t>
  </si>
  <si>
    <t>Santa Cruz</t>
  </si>
  <si>
    <t>Coyutla</t>
  </si>
  <si>
    <t>Río Lagartos</t>
  </si>
  <si>
    <t>Mazapa de Madero</t>
  </si>
  <si>
    <t>Saucillo</t>
  </si>
  <si>
    <t>Tecoanapa</t>
  </si>
  <si>
    <t>Tepeji del Río de Ocampo</t>
  </si>
  <si>
    <t>Ocotlán</t>
  </si>
  <si>
    <t>Nicolás Romero</t>
  </si>
  <si>
    <t>Nuevo Urecho</t>
  </si>
  <si>
    <t>Matías Romero Avendaño</t>
  </si>
  <si>
    <t>Epatlán</t>
  </si>
  <si>
    <t>Sáric</t>
  </si>
  <si>
    <t>Cuichapa</t>
  </si>
  <si>
    <t>Sacalum</t>
  </si>
  <si>
    <t>Temósachic</t>
  </si>
  <si>
    <t>Técpan de Galeana</t>
  </si>
  <si>
    <t>Tepetitlán</t>
  </si>
  <si>
    <t>Ojuelos de Jalisco</t>
  </si>
  <si>
    <t>Nopaltepec</t>
  </si>
  <si>
    <t>Numarán</t>
  </si>
  <si>
    <t>Mazatlán Villa de Flores</t>
  </si>
  <si>
    <t>Esperanza</t>
  </si>
  <si>
    <t>Soyopa</t>
  </si>
  <si>
    <t>Cuitláhuac</t>
  </si>
  <si>
    <t>Samahil</t>
  </si>
  <si>
    <t>Metapa</t>
  </si>
  <si>
    <t>Urique</t>
  </si>
  <si>
    <t>Teloloapan</t>
  </si>
  <si>
    <t>Tetepango</t>
  </si>
  <si>
    <t>Pihuamo</t>
  </si>
  <si>
    <t>Ocoyoacac</t>
  </si>
  <si>
    <t>Mesones Hidalgo</t>
  </si>
  <si>
    <t>Francisco Z. Mena</t>
  </si>
  <si>
    <t>Suaqui Grande</t>
  </si>
  <si>
    <t>El Higo</t>
  </si>
  <si>
    <t>Mezcalapa</t>
  </si>
  <si>
    <t>Uruachi</t>
  </si>
  <si>
    <t>Tepecoacuilco de Trujano</t>
  </si>
  <si>
    <t>Tezontepec de Aldama</t>
  </si>
  <si>
    <t>Poncitlán</t>
  </si>
  <si>
    <t>Ocuilan</t>
  </si>
  <si>
    <t>Pajacuarán</t>
  </si>
  <si>
    <t>Miahuatlán de Porfirio Díaz</t>
  </si>
  <si>
    <t>General Felipe Ángeles</t>
  </si>
  <si>
    <t>Tepache</t>
  </si>
  <si>
    <t>Sanahcat</t>
  </si>
  <si>
    <t>Mitontic</t>
  </si>
  <si>
    <t>Valle de Zaragoza</t>
  </si>
  <si>
    <t>Tetipac</t>
  </si>
  <si>
    <t>Tianguistengo</t>
  </si>
  <si>
    <t>Puerto Vallarta</t>
  </si>
  <si>
    <t>Otumba</t>
  </si>
  <si>
    <t>Panindícuaro</t>
  </si>
  <si>
    <t>Mixistlán de la Reforma</t>
  </si>
  <si>
    <t>Trincheras</t>
  </si>
  <si>
    <t>Espinal</t>
  </si>
  <si>
    <t>Santa Elena</t>
  </si>
  <si>
    <t>Montecristo de Guerrero</t>
  </si>
  <si>
    <t>Tixtla de Guerrero</t>
  </si>
  <si>
    <t>Tizayuca</t>
  </si>
  <si>
    <t>Quitupan</t>
  </si>
  <si>
    <t>Otzoloapan</t>
  </si>
  <si>
    <t>Paracho</t>
  </si>
  <si>
    <t>Monjas</t>
  </si>
  <si>
    <t>Tubutama</t>
  </si>
  <si>
    <t>Filomeno Mata</t>
  </si>
  <si>
    <t>Seyé</t>
  </si>
  <si>
    <t>Motozintla</t>
  </si>
  <si>
    <t>Tlacoachistlahuaca</t>
  </si>
  <si>
    <t>Tlahuelilpan</t>
  </si>
  <si>
    <t>San Cristóbal de la Barranca</t>
  </si>
  <si>
    <t>Otzolotepec</t>
  </si>
  <si>
    <t>Parácuaro</t>
  </si>
  <si>
    <t>Natividad</t>
  </si>
  <si>
    <t>Hermenegildo Galeana</t>
  </si>
  <si>
    <t>Ures</t>
  </si>
  <si>
    <t>Fortín</t>
  </si>
  <si>
    <t>Sinanché</t>
  </si>
  <si>
    <t>Nicolás Ruíz</t>
  </si>
  <si>
    <t>Tlacoapa</t>
  </si>
  <si>
    <t>Tlahuiltepa</t>
  </si>
  <si>
    <t>San Diego de Alejandría</t>
  </si>
  <si>
    <t>Ozumba</t>
  </si>
  <si>
    <t>Pátzcuaro</t>
  </si>
  <si>
    <t>Nazareno Etla</t>
  </si>
  <si>
    <t>Honey</t>
  </si>
  <si>
    <t>Gutiérrez Zamora</t>
  </si>
  <si>
    <t>Sotuta</t>
  </si>
  <si>
    <t>Ocosingo</t>
  </si>
  <si>
    <t>Tlalchapa</t>
  </si>
  <si>
    <t>Tlanalapa</t>
  </si>
  <si>
    <t>San Gabriel</t>
  </si>
  <si>
    <t>Papalotla</t>
  </si>
  <si>
    <t>Penjamillo</t>
  </si>
  <si>
    <t>Nejapa de Madero</t>
  </si>
  <si>
    <t>Huaquechula</t>
  </si>
  <si>
    <t>Villa Pesqueira</t>
  </si>
  <si>
    <t>Hidalgotitlán</t>
  </si>
  <si>
    <t>Sucilá</t>
  </si>
  <si>
    <t>Ocotepec</t>
  </si>
  <si>
    <t>Tlalixtaquilla de Maldonado</t>
  </si>
  <si>
    <t>Tlanchinol</t>
  </si>
  <si>
    <t>San Ignacio Cerro Gordo</t>
  </si>
  <si>
    <t>Polotitlán</t>
  </si>
  <si>
    <t>Peribán</t>
  </si>
  <si>
    <t>Nuevo Zoquiápam</t>
  </si>
  <si>
    <t>Huatlatlauca</t>
  </si>
  <si>
    <t>Yécora</t>
  </si>
  <si>
    <t>Huatusco</t>
  </si>
  <si>
    <t>Sudzal</t>
  </si>
  <si>
    <t>Ocozocoautla de Espinosa</t>
  </si>
  <si>
    <t>Tlapa de Comonfort</t>
  </si>
  <si>
    <t>Tlaxcoapan</t>
  </si>
  <si>
    <t>San Juan de los Lagos</t>
  </si>
  <si>
    <t>Purépero</t>
  </si>
  <si>
    <t>Oaxaca de Juárez</t>
  </si>
  <si>
    <t>Huauchinango</t>
  </si>
  <si>
    <t>Huayacocotla</t>
  </si>
  <si>
    <t>Suma</t>
  </si>
  <si>
    <t>Ostuacán</t>
  </si>
  <si>
    <t>Tlapehuala</t>
  </si>
  <si>
    <t>Tolcayuca</t>
  </si>
  <si>
    <t>San Juanito de Escobedo</t>
  </si>
  <si>
    <t>San Antonio la Isla</t>
  </si>
  <si>
    <t>Puruándiro</t>
  </si>
  <si>
    <t>Ocotlán de Morelos</t>
  </si>
  <si>
    <t>Hueyapan de Ocampo</t>
  </si>
  <si>
    <t>Tahdziú</t>
  </si>
  <si>
    <t>Osumacinta</t>
  </si>
  <si>
    <t>Xalpatláhuac</t>
  </si>
  <si>
    <t>Tula de Allende</t>
  </si>
  <si>
    <t>San Julián</t>
  </si>
  <si>
    <t>San Felipe del Progreso</t>
  </si>
  <si>
    <t>Queréndaro</t>
  </si>
  <si>
    <t>Pinotepa de Don Luis</t>
  </si>
  <si>
    <t>Huehuetlán el Chico</t>
  </si>
  <si>
    <t>Huiloapan de Cuauhtémoc</t>
  </si>
  <si>
    <t>Tahmek</t>
  </si>
  <si>
    <t>Oxchuc</t>
  </si>
  <si>
    <t>Xochihuehuetlán</t>
  </si>
  <si>
    <t>Tulancingo de Bravo</t>
  </si>
  <si>
    <t>San José del Rincón</t>
  </si>
  <si>
    <t>Quiroga</t>
  </si>
  <si>
    <t>Pluma Hidalgo</t>
  </si>
  <si>
    <t>Huehuetlán el Grande</t>
  </si>
  <si>
    <t>Ignacio de la Llave</t>
  </si>
  <si>
    <t>Teabo</t>
  </si>
  <si>
    <t>Palenque</t>
  </si>
  <si>
    <t>Xochistlahuaca</t>
  </si>
  <si>
    <t>Villa de Tezontepec</t>
  </si>
  <si>
    <t>San Martín de Bolaños</t>
  </si>
  <si>
    <t>San Martín de las Pirámides</t>
  </si>
  <si>
    <t>Sahuayo</t>
  </si>
  <si>
    <t>Putla Villa de Guerrero</t>
  </si>
  <si>
    <t>Huejotzingo</t>
  </si>
  <si>
    <t>Ilamatlán</t>
  </si>
  <si>
    <t>Tecoh</t>
  </si>
  <si>
    <t>Pantelhó</t>
  </si>
  <si>
    <t>Zapotitlán Tablas</t>
  </si>
  <si>
    <t>Xochiatipan</t>
  </si>
  <si>
    <t>San Martín Hidalgo</t>
  </si>
  <si>
    <t>San Mateo Atenco</t>
  </si>
  <si>
    <t>Salvador Escalante</t>
  </si>
  <si>
    <t>Reforma de Pineda</t>
  </si>
  <si>
    <t>Hueyapan</t>
  </si>
  <si>
    <t>Isla</t>
  </si>
  <si>
    <t>Tekal de Venegas</t>
  </si>
  <si>
    <t>Pantepec</t>
  </si>
  <si>
    <t>Zihuatanejo de Azueta</t>
  </si>
  <si>
    <t>Xochicoatlán</t>
  </si>
  <si>
    <t>San Miguel el Alto</t>
  </si>
  <si>
    <t>San Simón de Guerrero</t>
  </si>
  <si>
    <t>San Lucas</t>
  </si>
  <si>
    <t>Reyes Etla</t>
  </si>
  <si>
    <t>Hueytamalco</t>
  </si>
  <si>
    <t>Ixcatepec</t>
  </si>
  <si>
    <t>Tekantó</t>
  </si>
  <si>
    <t>Pichucalco</t>
  </si>
  <si>
    <t>Zirándaro</t>
  </si>
  <si>
    <t>Yahualica</t>
  </si>
  <si>
    <t>San Pedro Tlaquepaque</t>
  </si>
  <si>
    <t>Santo Tomás</t>
  </si>
  <si>
    <t>Santa Ana Maya</t>
  </si>
  <si>
    <t>Rojas de Cuauhtémoc</t>
  </si>
  <si>
    <t>Hueytlalpan</t>
  </si>
  <si>
    <t>Ixhuacán de los Reyes</t>
  </si>
  <si>
    <t>Tekax</t>
  </si>
  <si>
    <t>Pijijiapan</t>
  </si>
  <si>
    <t>Zitlala</t>
  </si>
  <si>
    <t>Zacualtipán de Ángeles</t>
  </si>
  <si>
    <t>San Sebastián del Oeste</t>
  </si>
  <si>
    <t>Soyaniquilpan de Juárez</t>
  </si>
  <si>
    <t>Senguio</t>
  </si>
  <si>
    <t>Salina Cruz</t>
  </si>
  <si>
    <t>Huitzilan de Serdán</t>
  </si>
  <si>
    <t>Ixhuatlán de Madero</t>
  </si>
  <si>
    <t>Tekit</t>
  </si>
  <si>
    <t>Pueblo Nuevo Solistahuacán</t>
  </si>
  <si>
    <t>Zapotlán de Juárez</t>
  </si>
  <si>
    <t>Santa María de los Ángeles</t>
  </si>
  <si>
    <t>Sultepec</t>
  </si>
  <si>
    <t>Susupuato</t>
  </si>
  <si>
    <t>San Agustín Amatengo</t>
  </si>
  <si>
    <t>Huitziltepec</t>
  </si>
  <si>
    <t>Ixhuatlán del Café</t>
  </si>
  <si>
    <t>Tekom</t>
  </si>
  <si>
    <t>Zempoala</t>
  </si>
  <si>
    <t>Tecámac</t>
  </si>
  <si>
    <t>Tacámbaro</t>
  </si>
  <si>
    <t>San Agustín Atenango</t>
  </si>
  <si>
    <t>Ixcamilpa de Guerrero</t>
  </si>
  <si>
    <t>Ixhuatlán del Sureste</t>
  </si>
  <si>
    <t>Telchac Pueblo</t>
  </si>
  <si>
    <t>Reforma</t>
  </si>
  <si>
    <t>Zimapán</t>
  </si>
  <si>
    <t>Sayula</t>
  </si>
  <si>
    <t>Tejupilco</t>
  </si>
  <si>
    <t>Tancítaro</t>
  </si>
  <si>
    <t>San Agustín Chayuco</t>
  </si>
  <si>
    <t>Ixcaquixtla</t>
  </si>
  <si>
    <t>Ixhuatlancillo</t>
  </si>
  <si>
    <t>Telchac Puerto</t>
  </si>
  <si>
    <t>Sabanilla</t>
  </si>
  <si>
    <t>Tala</t>
  </si>
  <si>
    <t>Temamatla</t>
  </si>
  <si>
    <t>Tangamandapio</t>
  </si>
  <si>
    <t>San Agustín de las Juntas</t>
  </si>
  <si>
    <t>Ixtacamaxtitlán</t>
  </si>
  <si>
    <t>Ixmatlahuacan</t>
  </si>
  <si>
    <t>Temax</t>
  </si>
  <si>
    <t>Salto de Agua</t>
  </si>
  <si>
    <t>Talpa de Allende</t>
  </si>
  <si>
    <t>Temascalapa</t>
  </si>
  <si>
    <t>Tangancícuaro</t>
  </si>
  <si>
    <t>San Agustín Etla</t>
  </si>
  <si>
    <t>Ixtepec</t>
  </si>
  <si>
    <t>Ixtaczoquitlán</t>
  </si>
  <si>
    <t>Temozón</t>
  </si>
  <si>
    <t>San Andrés Duraznal</t>
  </si>
  <si>
    <t>Tamazula de Gordiano</t>
  </si>
  <si>
    <t>Temascalcingo</t>
  </si>
  <si>
    <t>Tanhuato</t>
  </si>
  <si>
    <t>San Agustín Loxicha</t>
  </si>
  <si>
    <t>Izúcar de Matamoros</t>
  </si>
  <si>
    <t>Jalacingo</t>
  </si>
  <si>
    <t>Tepakán</t>
  </si>
  <si>
    <t>San Cristóbal de las Casas</t>
  </si>
  <si>
    <t>Tapalpa</t>
  </si>
  <si>
    <t>Temascaltepec</t>
  </si>
  <si>
    <t>Taretan</t>
  </si>
  <si>
    <t>San Agustín Tlacotepec</t>
  </si>
  <si>
    <t>Jalpan</t>
  </si>
  <si>
    <t>Jalcomulco</t>
  </si>
  <si>
    <t>Tetiz</t>
  </si>
  <si>
    <t>Tecalitlán</t>
  </si>
  <si>
    <t>Temoaya</t>
  </si>
  <si>
    <t>Tarímbaro</t>
  </si>
  <si>
    <t>San Agustín Yatareni</t>
  </si>
  <si>
    <t>Jolalpan</t>
  </si>
  <si>
    <t>Jáltipan</t>
  </si>
  <si>
    <t>Teya</t>
  </si>
  <si>
    <t>San Juan Cancuc</t>
  </si>
  <si>
    <t>Techaluta de Montenegro</t>
  </si>
  <si>
    <t>Tepalcatepec</t>
  </si>
  <si>
    <t>San Andrés Cabecera Nueva</t>
  </si>
  <si>
    <t>Jonotla</t>
  </si>
  <si>
    <t>Jamapa</t>
  </si>
  <si>
    <t>Ticul</t>
  </si>
  <si>
    <t>Tecolotlán</t>
  </si>
  <si>
    <t>Tenango del Aire</t>
  </si>
  <si>
    <t>Tingambato</t>
  </si>
  <si>
    <t>San Andrés Dinicuiti</t>
  </si>
  <si>
    <t>Jopala</t>
  </si>
  <si>
    <t>Jesús Carranza</t>
  </si>
  <si>
    <t>Timucuy</t>
  </si>
  <si>
    <t>Santiago el Pinar</t>
  </si>
  <si>
    <t>Tenamaxtlán</t>
  </si>
  <si>
    <t>Tenango del Valle</t>
  </si>
  <si>
    <t>Tingüindín</t>
  </si>
  <si>
    <t>San Andrés Huaxpaltepec</t>
  </si>
  <si>
    <t>Juan C. Bonilla</t>
  </si>
  <si>
    <t>Tinum</t>
  </si>
  <si>
    <t>Siltepec</t>
  </si>
  <si>
    <t>Teocaltiche</t>
  </si>
  <si>
    <t>Teoloyucan</t>
  </si>
  <si>
    <t>Tiquicheo de Nicolás Romero</t>
  </si>
  <si>
    <t>San Andrés Huayápam</t>
  </si>
  <si>
    <t>Juan Galindo</t>
  </si>
  <si>
    <t>José Azueta</t>
  </si>
  <si>
    <t>Tixcacalcupul</t>
  </si>
  <si>
    <t>Simojovel</t>
  </si>
  <si>
    <t>Teocuitatlán de Corona</t>
  </si>
  <si>
    <t>Teotihuacán</t>
  </si>
  <si>
    <t>Tlalpujahua</t>
  </si>
  <si>
    <t>San Andrés Ixtlahuaca</t>
  </si>
  <si>
    <t>Juan N. Méndez</t>
  </si>
  <si>
    <t>Juan Rodríguez Clara</t>
  </si>
  <si>
    <t>Tixkokob</t>
  </si>
  <si>
    <t>Sitalá</t>
  </si>
  <si>
    <t>Tepatitlán de Morelos</t>
  </si>
  <si>
    <t>Tepetlaoxtoc</t>
  </si>
  <si>
    <t>Tlazazalca</t>
  </si>
  <si>
    <t>San Andrés Lagunas</t>
  </si>
  <si>
    <t>La Magdalena Tlatlauquitepec</t>
  </si>
  <si>
    <t>Juchique de Ferrer</t>
  </si>
  <si>
    <t>Tixmehuac</t>
  </si>
  <si>
    <t>Socoltenango</t>
  </si>
  <si>
    <t>Tequila</t>
  </si>
  <si>
    <t>Tepetlixpa</t>
  </si>
  <si>
    <t>Tocumbo</t>
  </si>
  <si>
    <t>San Andrés Nuxiño</t>
  </si>
  <si>
    <t>Lafragua</t>
  </si>
  <si>
    <t>La Antigua</t>
  </si>
  <si>
    <t>Tixpéhual</t>
  </si>
  <si>
    <t>Solosuchiapa</t>
  </si>
  <si>
    <t>Teuchitlán</t>
  </si>
  <si>
    <t>Tepotzotlán</t>
  </si>
  <si>
    <t>Tumbiscatío</t>
  </si>
  <si>
    <t>San Andrés Paxtlán</t>
  </si>
  <si>
    <t>Libres</t>
  </si>
  <si>
    <t>La Perla</t>
  </si>
  <si>
    <t>Tizimín</t>
  </si>
  <si>
    <t>Soyaló</t>
  </si>
  <si>
    <t>Tizapán el Alto</t>
  </si>
  <si>
    <t>Tequixquiac</t>
  </si>
  <si>
    <t>Turicato</t>
  </si>
  <si>
    <t>San Andrés Sinaxtla</t>
  </si>
  <si>
    <t>Los Reyes de Juárez</t>
  </si>
  <si>
    <t>Landero y Coss</t>
  </si>
  <si>
    <t>Tunkás</t>
  </si>
  <si>
    <t>Suchiapa</t>
  </si>
  <si>
    <t>Tlajomulco de Zúñiga</t>
  </si>
  <si>
    <t>Texcaltitlán</t>
  </si>
  <si>
    <t>San Andrés Solaga</t>
  </si>
  <si>
    <t>Mazapiltepec de Juárez</t>
  </si>
  <si>
    <t>Las Choapas</t>
  </si>
  <si>
    <t>Tzucacab</t>
  </si>
  <si>
    <t>Suchiate</t>
  </si>
  <si>
    <t>Texcalyacac</t>
  </si>
  <si>
    <t>Tuzantla</t>
  </si>
  <si>
    <t>San Andrés Teotilálpam</t>
  </si>
  <si>
    <t>Mixtla</t>
  </si>
  <si>
    <t>Las Minas</t>
  </si>
  <si>
    <t>Uayma</t>
  </si>
  <si>
    <t>Sunuapa</t>
  </si>
  <si>
    <t>Tomatlán</t>
  </si>
  <si>
    <t>Texcoco</t>
  </si>
  <si>
    <t>Tzintzuntzan</t>
  </si>
  <si>
    <t>San Andrés Tepetlapa</t>
  </si>
  <si>
    <t>Molcaxac</t>
  </si>
  <si>
    <t>Las Vigas de Ramírez</t>
  </si>
  <si>
    <t>Ucú</t>
  </si>
  <si>
    <t>Tapachula</t>
  </si>
  <si>
    <t>Tonalá</t>
  </si>
  <si>
    <t>Tezoyuca</t>
  </si>
  <si>
    <t>Tzitzio</t>
  </si>
  <si>
    <t>San Andrés Yaá</t>
  </si>
  <si>
    <t>Naupan</t>
  </si>
  <si>
    <t>Lerdo de Tejada</t>
  </si>
  <si>
    <t>Umán</t>
  </si>
  <si>
    <t>Tapalapa</t>
  </si>
  <si>
    <t>Tonaya</t>
  </si>
  <si>
    <t>Tianguistenco</t>
  </si>
  <si>
    <t>Uruapan</t>
  </si>
  <si>
    <t>San Andrés Zabache</t>
  </si>
  <si>
    <t>Nauzontla</t>
  </si>
  <si>
    <t>Valladolid</t>
  </si>
  <si>
    <t>Tapilula</t>
  </si>
  <si>
    <t>Tonila</t>
  </si>
  <si>
    <t>Timilpan</t>
  </si>
  <si>
    <t>San Andrés Zautla</t>
  </si>
  <si>
    <t>Nealtican</t>
  </si>
  <si>
    <t>Xocchel</t>
  </si>
  <si>
    <t>Tecpatán</t>
  </si>
  <si>
    <t>Totatiche</t>
  </si>
  <si>
    <t>Tlalmanalco</t>
  </si>
  <si>
    <t>Villamar</t>
  </si>
  <si>
    <t>San Antonino Castillo Velasco</t>
  </si>
  <si>
    <t>Nicolás Bravo</t>
  </si>
  <si>
    <t>Maltrata</t>
  </si>
  <si>
    <t>Yaxcabá</t>
  </si>
  <si>
    <t>Tenejapa</t>
  </si>
  <si>
    <t>Tototlán</t>
  </si>
  <si>
    <t>Tlalnepantla de Baz</t>
  </si>
  <si>
    <t>Vista Hermosa</t>
  </si>
  <si>
    <t>San Antonino el Alto</t>
  </si>
  <si>
    <t>Nopalucan</t>
  </si>
  <si>
    <t>Manlio Fabio Altamirano</t>
  </si>
  <si>
    <t>Yaxkukul</t>
  </si>
  <si>
    <t>Teopisca</t>
  </si>
  <si>
    <t>Tuxcacuesco</t>
  </si>
  <si>
    <t>Tlatlaya</t>
  </si>
  <si>
    <t>Yurécuaro</t>
  </si>
  <si>
    <t>San Antonino Monte Verde</t>
  </si>
  <si>
    <t>Mariano Escobedo</t>
  </si>
  <si>
    <t>Yobaín</t>
  </si>
  <si>
    <t>Tila</t>
  </si>
  <si>
    <t>Tuxcueca</t>
  </si>
  <si>
    <t>Toluca</t>
  </si>
  <si>
    <t>Zacapu</t>
  </si>
  <si>
    <t>San Antonio Acutla</t>
  </si>
  <si>
    <t>Ocoyucan</t>
  </si>
  <si>
    <t>Martínez de la Torre</t>
  </si>
  <si>
    <t>Tonanitla</t>
  </si>
  <si>
    <t>Zamora</t>
  </si>
  <si>
    <t>San Antonio de la Cal</t>
  </si>
  <si>
    <t>Olintla</t>
  </si>
  <si>
    <t>Mecatlán</t>
  </si>
  <si>
    <t>Totolapa</t>
  </si>
  <si>
    <t>Unión de San Antonio</t>
  </si>
  <si>
    <t>Tonatico</t>
  </si>
  <si>
    <t>Zináparo</t>
  </si>
  <si>
    <t>San Antonio Huitepec</t>
  </si>
  <si>
    <t>Oriental</t>
  </si>
  <si>
    <t>Mecayapan</t>
  </si>
  <si>
    <t>Tumbalá</t>
  </si>
  <si>
    <t>Unión de Tula</t>
  </si>
  <si>
    <t>Tultepec</t>
  </si>
  <si>
    <t>Zinapécuaro</t>
  </si>
  <si>
    <t>San Antonio Nanahuatípam</t>
  </si>
  <si>
    <t>Pahuatlán</t>
  </si>
  <si>
    <t>Medellín</t>
  </si>
  <si>
    <t>Tuxtla Chico</t>
  </si>
  <si>
    <t>Valle de Guadalupe</t>
  </si>
  <si>
    <t>Tultitlán</t>
  </si>
  <si>
    <t>Ziracuaretiro</t>
  </si>
  <si>
    <t>San Antonio Sinicahua</t>
  </si>
  <si>
    <t>Palmar de Bravo</t>
  </si>
  <si>
    <t>Miahuatlán</t>
  </si>
  <si>
    <t>Tuxtla Gutiérrez</t>
  </si>
  <si>
    <t>Valle de Juárez</t>
  </si>
  <si>
    <t>Valle de Bravo</t>
  </si>
  <si>
    <t>Zitácuaro</t>
  </si>
  <si>
    <t>San Antonio Tepetlapa</t>
  </si>
  <si>
    <t>Tuzantán</t>
  </si>
  <si>
    <t>Villa Corona</t>
  </si>
  <si>
    <t>Valle de Chalco Solidaridad</t>
  </si>
  <si>
    <t>San Baltazar Chichicápam</t>
  </si>
  <si>
    <t>Petlalcingo</t>
  </si>
  <si>
    <t>Misantla</t>
  </si>
  <si>
    <t>Tzimol</t>
  </si>
  <si>
    <t>Villa Guerrero</t>
  </si>
  <si>
    <t>Villa de Allende</t>
  </si>
  <si>
    <t>San Baltazar Loxicha</t>
  </si>
  <si>
    <t>Piaxtla</t>
  </si>
  <si>
    <t>Mixtla de Altamirano</t>
  </si>
  <si>
    <t>Unión Juárez</t>
  </si>
  <si>
    <t>Villa del Carbón</t>
  </si>
  <si>
    <t>San Baltazar Yatzachi el Bajo</t>
  </si>
  <si>
    <t>Moloacán</t>
  </si>
  <si>
    <t>Villa Purificación</t>
  </si>
  <si>
    <t>San Bartolo Coyotepec</t>
  </si>
  <si>
    <t>Quecholac</t>
  </si>
  <si>
    <t>Nanchital de Lázaro Cárdenas del Río</t>
  </si>
  <si>
    <t>Villa Comaltitlán</t>
  </si>
  <si>
    <t>Yahualica de González Gallo</t>
  </si>
  <si>
    <t>Villa Victoria</t>
  </si>
  <si>
    <t>San Bartolo Soyaltepec</t>
  </si>
  <si>
    <t>Quimixtlán</t>
  </si>
  <si>
    <t>Naolinco</t>
  </si>
  <si>
    <t>Villa Corzo</t>
  </si>
  <si>
    <t>Zacoalco de Torres</t>
  </si>
  <si>
    <t>Xalatlaco</t>
  </si>
  <si>
    <t>San Bartolo Yautepec</t>
  </si>
  <si>
    <t>Rafael Lara Grajales</t>
  </si>
  <si>
    <t>Naranjal</t>
  </si>
  <si>
    <t>Villaflores</t>
  </si>
  <si>
    <t>Zapopan</t>
  </si>
  <si>
    <t>Xonacatlán</t>
  </si>
  <si>
    <t>San Bartolomé Ayautla</t>
  </si>
  <si>
    <t>San Andrés Cholula</t>
  </si>
  <si>
    <t>Naranjos Amatlán</t>
  </si>
  <si>
    <t>Yajalón</t>
  </si>
  <si>
    <t>Zapotiltic</t>
  </si>
  <si>
    <t>Zacazonapan</t>
  </si>
  <si>
    <t>San Bartolomé Loxicha</t>
  </si>
  <si>
    <t>San Antonio Cañada</t>
  </si>
  <si>
    <t>Nautla</t>
  </si>
  <si>
    <t>Zinacantán</t>
  </si>
  <si>
    <t>Zapotitlán de Vadillo</t>
  </si>
  <si>
    <t>San Bartolomé Quialana</t>
  </si>
  <si>
    <t>San Diego la Mesa Tochimiltzingo</t>
  </si>
  <si>
    <t>Zapotlán del Rey</t>
  </si>
  <si>
    <t>Zinacantepec</t>
  </si>
  <si>
    <t>San Bartolomé Yucuañe</t>
  </si>
  <si>
    <t>San Felipe Teotlalcingo</t>
  </si>
  <si>
    <t>Oluta</t>
  </si>
  <si>
    <t>Zapotlán el Grande</t>
  </si>
  <si>
    <t>Zumpahuacán</t>
  </si>
  <si>
    <t>San Bartolomé Zoogocho</t>
  </si>
  <si>
    <t>San Felipe Tepatlán</t>
  </si>
  <si>
    <t>Omealca</t>
  </si>
  <si>
    <t>Zapotlanejo</t>
  </si>
  <si>
    <t>Zumpango</t>
  </si>
  <si>
    <t>San Bernardo Mixtepec</t>
  </si>
  <si>
    <t>San Gabriel Chilac</t>
  </si>
  <si>
    <t>Orizaba</t>
  </si>
  <si>
    <t>San Blas Atempa</t>
  </si>
  <si>
    <t>San Gregorio Atzompa</t>
  </si>
  <si>
    <t>Otatitlán</t>
  </si>
  <si>
    <t>San Carlos Yautepec</t>
  </si>
  <si>
    <t>San Jerónimo Tecuanipan</t>
  </si>
  <si>
    <t>Oteapan</t>
  </si>
  <si>
    <t>San Cristóbal Amatlán</t>
  </si>
  <si>
    <t>San Jerónimo Xayacatlán</t>
  </si>
  <si>
    <t>Ozuluama de Mascareñas</t>
  </si>
  <si>
    <t>San Cristóbal Amoltepec</t>
  </si>
  <si>
    <t>San José Chiapa</t>
  </si>
  <si>
    <t>Pajapan</t>
  </si>
  <si>
    <t>San Cristóbal Lachirioag</t>
  </si>
  <si>
    <t>San José Miahuatlán</t>
  </si>
  <si>
    <t>San Cristóbal Suchixtlahuaca</t>
  </si>
  <si>
    <t>San Juan Atenco</t>
  </si>
  <si>
    <t>Papantla</t>
  </si>
  <si>
    <t>San Dionisio del Mar</t>
  </si>
  <si>
    <t>San Juan Atzompa</t>
  </si>
  <si>
    <t>Paso de Ovejas</t>
  </si>
  <si>
    <t>San Dionisio Ocotepec</t>
  </si>
  <si>
    <t>San Martín Texmelucan</t>
  </si>
  <si>
    <t>Paso del Macho</t>
  </si>
  <si>
    <t>San Dionisio Ocotlán</t>
  </si>
  <si>
    <t>San Martín Totoltepec</t>
  </si>
  <si>
    <t>Perote</t>
  </si>
  <si>
    <t>San Esteban Atatlahuca</t>
  </si>
  <si>
    <t>San Matías Tlalancaleca</t>
  </si>
  <si>
    <t>Platón Sánchez</t>
  </si>
  <si>
    <t>San Felipe Jalapa de Díaz</t>
  </si>
  <si>
    <t>San Miguel Ixitlán</t>
  </si>
  <si>
    <t>Playa Vicente</t>
  </si>
  <si>
    <t>San Felipe Tejalápam</t>
  </si>
  <si>
    <t>San Miguel Xoxtla</t>
  </si>
  <si>
    <t>Poza Rica de Hidalgo</t>
  </si>
  <si>
    <t>San Felipe Usila</t>
  </si>
  <si>
    <t>San Nicolás Buenos Aires</t>
  </si>
  <si>
    <t>Pueblo Viejo</t>
  </si>
  <si>
    <t>San Francisco Cahuacuá</t>
  </si>
  <si>
    <t>San Nicolás de los Ranchos</t>
  </si>
  <si>
    <t>Puente Nacional</t>
  </si>
  <si>
    <t>San Francisco Cajonos</t>
  </si>
  <si>
    <t>San Pablo Anicano</t>
  </si>
  <si>
    <t>Rafael Delgado</t>
  </si>
  <si>
    <t>San Francisco Chapulapa</t>
  </si>
  <si>
    <t>San Pedro Cholula</t>
  </si>
  <si>
    <t>Rafael Lucio</t>
  </si>
  <si>
    <t>San Francisco Chindúa</t>
  </si>
  <si>
    <t>San Pedro Yeloixtlahuaca</t>
  </si>
  <si>
    <t>Río Blanco</t>
  </si>
  <si>
    <t>San Francisco del Mar</t>
  </si>
  <si>
    <t>San Salvador el Seco</t>
  </si>
  <si>
    <t>Saltabarranca</t>
  </si>
  <si>
    <t>San Francisco Huehuetlán</t>
  </si>
  <si>
    <t>San Salvador el Verde</t>
  </si>
  <si>
    <t>San Andrés Tenejapan</t>
  </si>
  <si>
    <t>San Francisco Ixhuatán</t>
  </si>
  <si>
    <t>San Salvador Huixcolotla</t>
  </si>
  <si>
    <t>San Andrés Tuxtla</t>
  </si>
  <si>
    <t>San Francisco Jaltepetongo</t>
  </si>
  <si>
    <t>San Sebastián Tlacotepec</t>
  </si>
  <si>
    <t>San Juan Evangelista</t>
  </si>
  <si>
    <t>San Francisco Lachigoló</t>
  </si>
  <si>
    <t>Santa Catarina Tlaltempan</t>
  </si>
  <si>
    <t>San Rafael</t>
  </si>
  <si>
    <t>San Francisco Logueche</t>
  </si>
  <si>
    <t>Santa Inés Ahuatempan</t>
  </si>
  <si>
    <t>Santiago Sochiapan</t>
  </si>
  <si>
    <t>San Francisco Nuxaño</t>
  </si>
  <si>
    <t>Santa Isabel Cholula</t>
  </si>
  <si>
    <t>Santiago Tuxtla</t>
  </si>
  <si>
    <t>San Francisco Ozolotepec</t>
  </si>
  <si>
    <t>Santiago Miahuatlán</t>
  </si>
  <si>
    <t>Sayula de Alemán</t>
  </si>
  <si>
    <t>San Francisco Sola</t>
  </si>
  <si>
    <t>Santo Tomás Hueyotlipan</t>
  </si>
  <si>
    <t>Sochiapa</t>
  </si>
  <si>
    <t>San Francisco Telixtlahuaca</t>
  </si>
  <si>
    <t>Soltepec</t>
  </si>
  <si>
    <t>Soconusco</t>
  </si>
  <si>
    <t>San Francisco Teopan</t>
  </si>
  <si>
    <t>Tecali de Herrera</t>
  </si>
  <si>
    <t>Soledad Atzompa</t>
  </si>
  <si>
    <t>San Francisco Tlapancingo</t>
  </si>
  <si>
    <t>Tecamachalco</t>
  </si>
  <si>
    <t>Soledad de Doblado</t>
  </si>
  <si>
    <t>San Gabriel Mixtepec</t>
  </si>
  <si>
    <t>Tecomatlán</t>
  </si>
  <si>
    <t>Soteapan</t>
  </si>
  <si>
    <t>San Ildefonso Amatlán</t>
  </si>
  <si>
    <t>Tehuacán</t>
  </si>
  <si>
    <t>Tamalín</t>
  </si>
  <si>
    <t>San Ildefonso Sola</t>
  </si>
  <si>
    <t>Tehuitzingo</t>
  </si>
  <si>
    <t>Tamiahua</t>
  </si>
  <si>
    <t>San Ildefonso Villa Alta</t>
  </si>
  <si>
    <t>Tenampulco</t>
  </si>
  <si>
    <t>Tampico Alto</t>
  </si>
  <si>
    <t>San Jacinto Amilpas</t>
  </si>
  <si>
    <t>Teopantlán</t>
  </si>
  <si>
    <t>Tancoco</t>
  </si>
  <si>
    <t>San Jacinto Tlacotepec</t>
  </si>
  <si>
    <t>Teotlalco</t>
  </si>
  <si>
    <t>Tantima</t>
  </si>
  <si>
    <t>San Jerónimo Coatlán</t>
  </si>
  <si>
    <t>Tepanco de López</t>
  </si>
  <si>
    <t>Tantoyuca</t>
  </si>
  <si>
    <t>San Jerónimo Silacayoapilla</t>
  </si>
  <si>
    <t>Tepango de Rodríguez</t>
  </si>
  <si>
    <t>Tatahuicapan de Juárez</t>
  </si>
  <si>
    <t>San Jerónimo Sosola</t>
  </si>
  <si>
    <t>Tepatlaxco de Hidalgo</t>
  </si>
  <si>
    <t>Tatatila</t>
  </si>
  <si>
    <t>San Jerónimo Taviche</t>
  </si>
  <si>
    <t>Tepeaca</t>
  </si>
  <si>
    <t>Tecolutla</t>
  </si>
  <si>
    <t>San Jerónimo Tecóatl</t>
  </si>
  <si>
    <t>Tepemaxalco</t>
  </si>
  <si>
    <t>Tehuipango</t>
  </si>
  <si>
    <t>San Jerónimo Tlacochahuaya</t>
  </si>
  <si>
    <t>Tepeojuma</t>
  </si>
  <si>
    <t>Tempoal</t>
  </si>
  <si>
    <t>San Jorge Nuchita</t>
  </si>
  <si>
    <t>Tepetzintla</t>
  </si>
  <si>
    <t>Tenampa</t>
  </si>
  <si>
    <t>San José Ayuquila</t>
  </si>
  <si>
    <t>Tepexco</t>
  </si>
  <si>
    <t>Tenochtitlán</t>
  </si>
  <si>
    <t>San José Chiltepec</t>
  </si>
  <si>
    <t>Tepexi de Rodríguez</t>
  </si>
  <si>
    <t>Teocelo</t>
  </si>
  <si>
    <t>San José del Peñasco</t>
  </si>
  <si>
    <t>Tepeyahualco</t>
  </si>
  <si>
    <t>Tepatlaxco</t>
  </si>
  <si>
    <t>San José del Progreso</t>
  </si>
  <si>
    <t>Tepeyahualco de Cuauhtémoc</t>
  </si>
  <si>
    <t>Tepetlán</t>
  </si>
  <si>
    <t>San José Estancia Grande</t>
  </si>
  <si>
    <t>Tetela de Ocampo</t>
  </si>
  <si>
    <t>San José Independencia</t>
  </si>
  <si>
    <t>Teteles de Avila Castillo</t>
  </si>
  <si>
    <t>San José Lachiguiri</t>
  </si>
  <si>
    <t>Teziutlán</t>
  </si>
  <si>
    <t>Texcatepec</t>
  </si>
  <si>
    <t>San José Tenango</t>
  </si>
  <si>
    <t>Tianguismanalco</t>
  </si>
  <si>
    <t>Texhuacán</t>
  </si>
  <si>
    <t>San Juan Achiutla</t>
  </si>
  <si>
    <t>Tilapa</t>
  </si>
  <si>
    <t>Texistepec</t>
  </si>
  <si>
    <t>San Juan Atepec</t>
  </si>
  <si>
    <t>Tlachichuca</t>
  </si>
  <si>
    <t>Tezonapa</t>
  </si>
  <si>
    <t>San Juan Bautista Atatlahuca</t>
  </si>
  <si>
    <t>Tlacotepec de Benito Juárez</t>
  </si>
  <si>
    <t>San Juan Bautista Coixtlahuaca</t>
  </si>
  <si>
    <t>Tlacuilotepec</t>
  </si>
  <si>
    <t>Tihuatlán</t>
  </si>
  <si>
    <t>San Juan Bautista Cuicatlán</t>
  </si>
  <si>
    <t>Tlahuapan</t>
  </si>
  <si>
    <t>Tlachichilco</t>
  </si>
  <si>
    <t>San Juan Bautista Guelache</t>
  </si>
  <si>
    <t>Tlaltenango</t>
  </si>
  <si>
    <t>Tlacojalpan</t>
  </si>
  <si>
    <t>San Juan Bautista Jayacatlán</t>
  </si>
  <si>
    <t>Tlanepantla</t>
  </si>
  <si>
    <t>Tlacolulan</t>
  </si>
  <si>
    <t>San Juan Bautista Lo de Soto</t>
  </si>
  <si>
    <t>Tlaola</t>
  </si>
  <si>
    <t>Tlacotalpan</t>
  </si>
  <si>
    <t>San Juan Bautista Suchitepec</t>
  </si>
  <si>
    <t>Tlapacoya</t>
  </si>
  <si>
    <t>Tlacotepec de Mejía</t>
  </si>
  <si>
    <t>San Juan Bautista Tlachichilco</t>
  </si>
  <si>
    <t>Tlapanalá</t>
  </si>
  <si>
    <t>Tlalixcoyan</t>
  </si>
  <si>
    <t>San Juan Bautista Tlacoatzintepec</t>
  </si>
  <si>
    <t>Tlatlauquitepec</t>
  </si>
  <si>
    <t>Tlalnelhuayocan</t>
  </si>
  <si>
    <t>San Juan Bautista Tuxtepec</t>
  </si>
  <si>
    <t>Tlaltetela</t>
  </si>
  <si>
    <t>San Juan Bautista Valle Nacional</t>
  </si>
  <si>
    <t>Tochimilco</t>
  </si>
  <si>
    <t>Tlapacoyan</t>
  </si>
  <si>
    <t>San Juan Cacahuatepec</t>
  </si>
  <si>
    <t>Tochtepec</t>
  </si>
  <si>
    <t>Tlaquilpa</t>
  </si>
  <si>
    <t>San Juan Chicomezúchil</t>
  </si>
  <si>
    <t>Totoltepec de Guerrero</t>
  </si>
  <si>
    <t>Tlilapan</t>
  </si>
  <si>
    <t>San Juan Chilateca</t>
  </si>
  <si>
    <t>Tulcingo</t>
  </si>
  <si>
    <t>San Juan Cieneguilla</t>
  </si>
  <si>
    <t>Tuzamapan de Galeana</t>
  </si>
  <si>
    <t>Tonayán</t>
  </si>
  <si>
    <t>San Juan Coatzóspam</t>
  </si>
  <si>
    <t>Tzicatlacoyan</t>
  </si>
  <si>
    <t>Totutla</t>
  </si>
  <si>
    <t>San Juan Colorado</t>
  </si>
  <si>
    <t>Tres Valles</t>
  </si>
  <si>
    <t>San Juan Comaltepec</t>
  </si>
  <si>
    <t>San Juan Cotzocón</t>
  </si>
  <si>
    <t>Xayacatlán de Bravo</t>
  </si>
  <si>
    <t>Tuxtilla</t>
  </si>
  <si>
    <t>San Juan de los Cués</t>
  </si>
  <si>
    <t>Xicotepec</t>
  </si>
  <si>
    <t>Ursulo Galván</t>
  </si>
  <si>
    <t>San Juan del Estado</t>
  </si>
  <si>
    <t>Xicotlán</t>
  </si>
  <si>
    <t>Uxpanapa</t>
  </si>
  <si>
    <t>Xiutetelco</t>
  </si>
  <si>
    <t>Vega de Alatorre</t>
  </si>
  <si>
    <t>San Juan Diuxi</t>
  </si>
  <si>
    <t>Xochiapulco</t>
  </si>
  <si>
    <t>Veracruz</t>
  </si>
  <si>
    <t>San Juan Evangelista Analco</t>
  </si>
  <si>
    <t>Xochiltepec</t>
  </si>
  <si>
    <t>Villa Aldama</t>
  </si>
  <si>
    <t>San Juan Guelavía</t>
  </si>
  <si>
    <t>Xochitlán de Vicente Suárez</t>
  </si>
  <si>
    <t>Xalapa</t>
  </si>
  <si>
    <t>San Juan Guichicovi</t>
  </si>
  <si>
    <t>Xochitlán Todos Santos</t>
  </si>
  <si>
    <t>Xico</t>
  </si>
  <si>
    <t>San Juan Ihualtepec</t>
  </si>
  <si>
    <t>Yaonáhuac</t>
  </si>
  <si>
    <t>Xoxocotla</t>
  </si>
  <si>
    <t>San Juan Juquila Mixes</t>
  </si>
  <si>
    <t>Yehualtepec</t>
  </si>
  <si>
    <t>Yanga</t>
  </si>
  <si>
    <t>San Juan Juquila Vijanos</t>
  </si>
  <si>
    <t>Zacapala</t>
  </si>
  <si>
    <t>Yecuatla</t>
  </si>
  <si>
    <t>San Juan Lachao</t>
  </si>
  <si>
    <t>Zacapoaxtla</t>
  </si>
  <si>
    <t>San Juan Lachigalla</t>
  </si>
  <si>
    <t>Zacatlán</t>
  </si>
  <si>
    <t>San Juan Lajarcia</t>
  </si>
  <si>
    <t>Zapotitlán</t>
  </si>
  <si>
    <t>Zentla</t>
  </si>
  <si>
    <t>San Juan Lalana</t>
  </si>
  <si>
    <t>Zapotitlán de Méndez</t>
  </si>
  <si>
    <t>Zongolica</t>
  </si>
  <si>
    <t>San Juan Mazatlán</t>
  </si>
  <si>
    <t>Zontecomatlán de López y Fuentes</t>
  </si>
  <si>
    <t>San Juan Mixtepec -Dto. 08 -</t>
  </si>
  <si>
    <t>Zautla</t>
  </si>
  <si>
    <t>Zozocolco de Hidalgo</t>
  </si>
  <si>
    <t>San Juan Mixtepec -Dto. 26 -</t>
  </si>
  <si>
    <t>Zihuateutla</t>
  </si>
  <si>
    <t>San Juan Ñumí</t>
  </si>
  <si>
    <t>Zinacatepec</t>
  </si>
  <si>
    <t>San Juan Ozolotepec</t>
  </si>
  <si>
    <t>Zongozotla</t>
  </si>
  <si>
    <t>San Juan Petlapa</t>
  </si>
  <si>
    <t>Zoquiapan</t>
  </si>
  <si>
    <t>San Juan Quiahije</t>
  </si>
  <si>
    <t>Zoquitlán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</si>
  <si>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</si>
  <si>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</si>
  <si>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</si>
  <si>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</si>
  <si>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</si>
  <si>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</si>
  <si>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</si>
  <si>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</si>
  <si>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</si>
  <si>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</si>
  <si>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</si>
  <si>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</si>
  <si>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</si>
  <si>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</si>
  <si>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</si>
  <si>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</si>
  <si>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</si>
  <si>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</si>
  <si>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</si>
  <si>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</si>
  <si>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</si>
  <si>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</si>
  <si>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</si>
  <si>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</si>
  <si>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</si>
  <si>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</si>
  <si>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</si>
  <si>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</si>
  <si>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</si>
  <si>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</si>
  <si>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</si>
  <si>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</si>
  <si>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</si>
  <si>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</si>
  <si>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</si>
  <si>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</si>
  <si>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</si>
  <si>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</si>
  <si>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</si>
  <si>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</si>
  <si>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</si>
  <si>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</si>
  <si>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</si>
  <si>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</si>
  <si>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</si>
  <si>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</si>
  <si>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</si>
  <si>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</si>
  <si>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</si>
  <si>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</si>
  <si>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</si>
  <si>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</si>
  <si>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</si>
  <si>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</si>
  <si>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</si>
  <si>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</si>
  <si>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</si>
  <si>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</si>
  <si>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</si>
  <si>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</si>
  <si>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</si>
  <si>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</si>
  <si>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</si>
  <si>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</si>
  <si>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</si>
  <si>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</si>
  <si>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</si>
  <si>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</si>
  <si>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</si>
  <si>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</si>
  <si>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</si>
  <si>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</si>
  <si>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</si>
  <si>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</si>
  <si>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</si>
  <si>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</si>
  <si>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</si>
  <si>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</si>
  <si>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</si>
  <si>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</si>
  <si>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</si>
  <si>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</si>
  <si>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</si>
  <si>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</si>
  <si>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</si>
  <si>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</si>
  <si>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</si>
  <si>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</si>
  <si>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</si>
  <si>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</si>
  <si>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</si>
  <si>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</si>
  <si>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</si>
  <si>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</si>
  <si>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</si>
  <si>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</si>
  <si>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</si>
  <si>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</si>
  <si>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</si>
  <si>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</si>
  <si>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</si>
  <si>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</si>
  <si>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</si>
  <si>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</si>
  <si>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</si>
  <si>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</si>
  <si>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</si>
  <si>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</si>
  <si>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</si>
  <si>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</si>
  <si>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</si>
  <si>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</si>
  <si>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</si>
  <si>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</si>
  <si>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</si>
  <si>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</si>
  <si>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</si>
  <si>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</si>
  <si>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</si>
  <si>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</si>
  <si>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</si>
  <si>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</si>
  <si>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</si>
  <si>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</si>
  <si>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</si>
  <si>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</si>
  <si>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</si>
  <si>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</si>
  <si>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</si>
  <si>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</si>
  <si>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</si>
  <si>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</si>
  <si>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</si>
  <si>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</si>
  <si>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</si>
  <si>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</si>
  <si>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</si>
  <si>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</si>
  <si>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</si>
  <si>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</si>
  <si>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</si>
  <si>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</si>
  <si>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</si>
  <si>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</si>
  <si>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</si>
  <si>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</si>
  <si>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</si>
  <si>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</si>
  <si>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</si>
  <si>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</si>
  <si>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</si>
  <si>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</si>
  <si>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</si>
  <si>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</si>
  <si>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</si>
  <si>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</si>
  <si>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</si>
  <si>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</si>
  <si>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</si>
  <si>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</si>
  <si>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</si>
  <si>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</si>
  <si>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</si>
  <si>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</si>
  <si>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</si>
  <si>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</si>
  <si>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</si>
  <si>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</si>
  <si>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</si>
  <si>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</si>
  <si>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</si>
  <si>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</si>
  <si>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</si>
  <si>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</si>
  <si>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</si>
  <si>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</si>
  <si>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</si>
  <si>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</si>
  <si>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</si>
  <si>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</si>
  <si>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</si>
  <si>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</si>
  <si>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</si>
  <si>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</si>
  <si>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</si>
  <si>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</si>
  <si>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</si>
  <si>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</si>
  <si>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</si>
  <si>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</si>
  <si>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</si>
  <si>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</si>
  <si>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</si>
  <si>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</si>
  <si>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</si>
  <si>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</si>
  <si>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</si>
  <si>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</si>
  <si>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</si>
  <si>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</si>
  <si>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</si>
  <si>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</si>
  <si>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</si>
  <si>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</si>
  <si>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</si>
  <si>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</si>
  <si>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</si>
  <si>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</si>
  <si>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</si>
  <si>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</si>
  <si>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</si>
  <si>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</si>
  <si>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</si>
  <si>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</si>
  <si>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</si>
  <si>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</si>
  <si>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</si>
  <si>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</si>
  <si>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</si>
  <si>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</si>
  <si>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</si>
  <si>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</si>
  <si>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</si>
  <si>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</si>
  <si>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</si>
  <si>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</si>
  <si>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</si>
  <si>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</si>
  <si>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</si>
  <si>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</si>
  <si>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</si>
  <si>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</si>
  <si>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</si>
  <si>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</si>
  <si>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</si>
  <si>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</si>
  <si>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</si>
  <si>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</si>
  <si>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</si>
  <si>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</si>
  <si>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</si>
  <si>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</si>
  <si>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</si>
  <si>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</si>
  <si>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</si>
  <si>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</si>
  <si>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</si>
  <si>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</si>
  <si>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</si>
  <si>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</si>
  <si>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</si>
  <si>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</si>
  <si>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</si>
  <si>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</si>
  <si>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</si>
  <si>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</si>
  <si>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</si>
  <si>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</si>
  <si>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</si>
  <si>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</si>
  <si>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</si>
  <si>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</si>
  <si>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</si>
  <si>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</si>
  <si>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</si>
  <si>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</si>
  <si>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</si>
  <si>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</si>
  <si>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</si>
  <si>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</si>
  <si>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</si>
  <si>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</si>
  <si>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</si>
  <si>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</si>
  <si>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</si>
  <si>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</si>
  <si>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</si>
  <si>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</si>
  <si>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</si>
  <si>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</si>
  <si>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</si>
  <si>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</si>
  <si>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</si>
  <si>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</si>
  <si>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</si>
  <si>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</si>
  <si>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</si>
  <si>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</si>
  <si>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</si>
  <si>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</si>
  <si>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</si>
  <si>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</si>
  <si>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</si>
  <si>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</si>
  <si>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</si>
  <si>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</si>
  <si>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</si>
  <si>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</si>
  <si>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</si>
  <si>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</si>
  <si>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</si>
  <si>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</si>
  <si>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</si>
  <si>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</si>
  <si>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</si>
  <si>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</si>
  <si>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</si>
  <si>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</si>
  <si>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</si>
  <si>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</si>
  <si>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</si>
  <si>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</si>
  <si>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</si>
  <si>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</si>
  <si>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</si>
  <si>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</si>
  <si>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</si>
  <si>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</si>
  <si>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</si>
  <si>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</si>
  <si>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</si>
  <si>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</si>
  <si>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</si>
  <si>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</si>
  <si>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</si>
  <si>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</si>
  <si>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</si>
  <si>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</si>
  <si>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</si>
  <si>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</si>
  <si>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</si>
  <si>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</si>
  <si>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</si>
  <si>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</si>
  <si>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</si>
  <si>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</si>
  <si>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</si>
  <si>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</si>
  <si>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</si>
  <si>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</si>
  <si>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</si>
  <si>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</si>
  <si>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</si>
  <si>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</si>
  <si>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</si>
  <si>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</si>
  <si>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</si>
  <si>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</si>
  <si>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</si>
  <si>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</si>
  <si>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</si>
  <si>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</si>
  <si>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</si>
  <si>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</si>
  <si>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</si>
  <si>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</si>
  <si>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</si>
  <si>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</si>
  <si>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</si>
  <si>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</si>
  <si>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</si>
  <si>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</si>
  <si>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</si>
  <si>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</si>
  <si>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</si>
  <si>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</si>
  <si>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</si>
  <si>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</si>
  <si>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</si>
  <si>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</si>
  <si>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</si>
  <si>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</si>
  <si>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</si>
  <si>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</si>
  <si>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</si>
  <si>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</si>
  <si>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</si>
  <si>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</si>
  <si>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</si>
  <si>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</si>
  <si>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</si>
  <si>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</si>
  <si>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</si>
  <si>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</si>
  <si>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</si>
  <si>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</si>
  <si>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</si>
  <si>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</si>
  <si>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</si>
  <si>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</si>
  <si>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</si>
  <si>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</si>
  <si>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</si>
  <si>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</si>
  <si>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</si>
  <si>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</si>
  <si>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</si>
  <si>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</si>
  <si>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</si>
  <si>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</si>
  <si>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</si>
  <si>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</si>
  <si>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</si>
  <si>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</si>
  <si>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</si>
  <si>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</si>
  <si>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</si>
  <si>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</si>
  <si>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</si>
  <si>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</si>
  <si>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</si>
  <si>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</si>
  <si>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</si>
  <si>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</si>
  <si>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</si>
  <si>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</si>
  <si>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</si>
  <si>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</si>
  <si>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</si>
  <si>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</si>
  <si>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</si>
  <si>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</si>
  <si>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</si>
  <si>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</si>
  <si>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</si>
  <si>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</si>
  <si>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</si>
  <si>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</si>
  <si>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</si>
  <si>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</si>
  <si>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</si>
  <si>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</si>
  <si>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</si>
  <si>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</si>
  <si>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</si>
  <si>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</si>
  <si>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</si>
  <si>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</si>
  <si>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</si>
  <si>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</si>
  <si>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</si>
  <si>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</si>
  <si>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</si>
  <si>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</si>
  <si>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</si>
  <si>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</si>
  <si>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</si>
  <si>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</si>
  <si>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</si>
  <si>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</si>
  <si>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</si>
  <si>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</si>
  <si>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</si>
  <si>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</si>
  <si>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</si>
  <si>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</si>
  <si>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</si>
  <si>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</si>
  <si>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</si>
  <si>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</si>
  <si>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</si>
  <si>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</si>
  <si>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</si>
  <si>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</si>
  <si>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</si>
  <si>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</si>
  <si>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</si>
  <si>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</si>
  <si>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</si>
  <si>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</si>
  <si>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</si>
  <si>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</si>
  <si>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</si>
  <si>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</si>
  <si>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</si>
  <si>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</si>
  <si>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</si>
  <si>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</si>
  <si>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</si>
  <si>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</si>
  <si>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</si>
  <si>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</si>
  <si>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</si>
  <si>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</si>
  <si>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</si>
  <si>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</si>
  <si>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Total de Activos No Circulantes</t>
  </si>
  <si>
    <t>Total del Activo</t>
  </si>
  <si>
    <t>Porción a Corto Plazo de la Deuda Pública</t>
  </si>
  <si>
    <t>Porción a Corto Plazo de Arrendamiento Financiero</t>
  </si>
  <si>
    <t>Ingresos Cobrados por Adelantado a Corto Plazo</t>
  </si>
  <si>
    <t>Intereses Cobrados por Adelantado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</si>
  <si>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</si>
  <si>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</si>
  <si>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</si>
  <si>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</si>
  <si>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</si>
  <si>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Total de Pasivos Circulantes</t>
  </si>
  <si>
    <t>Total de Pasivos No Circulantes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</si>
  <si>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</si>
  <si>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</si>
  <si>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</si>
  <si>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</si>
  <si>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</si>
  <si>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</si>
  <si>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</si>
  <si>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</si>
  <si>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</si>
  <si>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</si>
  <si>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</si>
  <si>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</si>
  <si>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</si>
  <si>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</si>
  <si>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</si>
  <si>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</si>
  <si>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</si>
  <si>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</si>
  <si>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</si>
  <si>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</si>
  <si>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  <scheme val="minor"/>
      </rP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</si>
  <si>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</si>
  <si>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</si>
  <si>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</si>
  <si>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</si>
  <si>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rPr>
        <b/>
        <sz val="11"/>
        <color theme="1"/>
        <rFont val="Calibri"/>
        <family val="2"/>
        <scheme val="minor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</si>
  <si>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</si>
  <si>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</si>
  <si>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</si>
  <si>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</si>
  <si>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</si>
  <si>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</si>
  <si>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</si>
  <si>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</si>
  <si>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</si>
  <si>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</si>
  <si>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</si>
  <si>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</si>
  <si>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</si>
  <si>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</si>
  <si>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SALDO_ANT</t>
  </si>
  <si>
    <t>DISP</t>
  </si>
  <si>
    <t>AMORT</t>
  </si>
  <si>
    <t>REVAL</t>
  </si>
  <si>
    <t>SALDO_FIN</t>
  </si>
  <si>
    <t>PAGO_INT</t>
  </si>
  <si>
    <t>PAGO_COM</t>
  </si>
  <si>
    <t>Denominación de la Deuda Pública y Otros Pasivos</t>
  </si>
  <si>
    <t>Corto Plazo</t>
  </si>
  <si>
    <t>Largo Plazo</t>
  </si>
  <si>
    <t>Total de la Deuda Pública y Otros Pasivos</t>
  </si>
  <si>
    <t>Deuda Contingente</t>
  </si>
  <si>
    <t>Valor de Instrumentos Bono Cupón Cero</t>
  </si>
  <si>
    <t>Obligaciones a Corto Plazo</t>
  </si>
  <si>
    <t>MONTO</t>
  </si>
  <si>
    <t>PLAZO</t>
  </si>
  <si>
    <t>TASA_INTERES</t>
  </si>
  <si>
    <t>COMISIONES</t>
  </si>
  <si>
    <t>TASA_EFECTIVA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</si>
  <si>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</si>
  <si>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</si>
  <si>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</si>
  <si>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</si>
  <si>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</si>
  <si>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</si>
  <si>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</si>
  <si>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</si>
  <si>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</si>
  <si>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</si>
  <si>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</si>
  <si>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</si>
  <si>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</si>
  <si>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</si>
  <si>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</si>
  <si>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</si>
  <si>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</si>
  <si>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</si>
  <si>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</si>
  <si>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</si>
  <si>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</si>
  <si>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</si>
  <si>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</si>
  <si>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</si>
  <si>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</si>
  <si>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</si>
  <si>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</si>
  <si>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</si>
  <si>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</si>
  <si>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</si>
  <si>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</si>
  <si>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</si>
  <si>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</si>
  <si>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</si>
  <si>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</si>
  <si>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</si>
  <si>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</si>
  <si>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</si>
  <si>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</si>
  <si>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</si>
  <si>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</si>
  <si>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</si>
  <si>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</si>
  <si>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</si>
  <si>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</si>
  <si>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</si>
  <si>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</si>
  <si>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</si>
  <si>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</si>
  <si>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</si>
  <si>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</si>
  <si>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</si>
  <si>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</si>
  <si>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</si>
  <si>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</si>
  <si>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</si>
  <si>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</si>
  <si>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</si>
  <si>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</si>
  <si>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</si>
  <si>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</si>
  <si>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</si>
  <si>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</si>
  <si>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</si>
  <si>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</si>
  <si>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</si>
  <si>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</si>
  <si>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</si>
  <si>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</si>
  <si>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</si>
  <si>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</si>
  <si>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EST_APROB</t>
  </si>
  <si>
    <t>DEVENGADO</t>
  </si>
  <si>
    <t>RECAUDADO_PAGADO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</si>
  <si>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</si>
  <si>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</si>
  <si>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</si>
  <si>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</si>
  <si>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</si>
  <si>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</t>
  </si>
  <si>
    <t>Gasto Etiquetado</t>
  </si>
  <si>
    <t>Remanentes del Ejercicio Anterior</t>
  </si>
  <si>
    <t>Remanentes de Ingresos de Libre Disposición aplicados en el periodo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</si>
  <si>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</si>
  <si>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</si>
  <si>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</si>
  <si>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</si>
  <si>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</si>
  <si>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</si>
  <si>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</si>
  <si>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</si>
  <si>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</si>
  <si>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</si>
  <si>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</si>
  <si>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</si>
  <si>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</si>
  <si>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</si>
  <si>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</si>
  <si>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</si>
  <si>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</si>
  <si>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Balance Presupuestario de Recursos Etiquetados</t>
  </si>
  <si>
    <t>Balance Presupuestario de Recursos Etiquetados sin Financiamiento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</si>
  <si>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</si>
  <si>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</si>
  <si>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</si>
  <si>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</si>
  <si>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</si>
  <si>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</si>
  <si>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</si>
  <si>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</si>
  <si>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</si>
  <si>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</si>
  <si>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</si>
  <si>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</si>
  <si>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</si>
  <si>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</si>
  <si>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</si>
  <si>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</si>
  <si>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</si>
  <si>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</si>
  <si>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</si>
  <si>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</si>
  <si>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</si>
  <si>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</si>
  <si>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</si>
  <si>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</si>
  <si>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</si>
  <si>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</si>
  <si>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</si>
  <si>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</si>
  <si>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</si>
  <si>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</si>
  <si>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</si>
  <si>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</si>
  <si>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</si>
  <si>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</si>
  <si>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</si>
  <si>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</si>
  <si>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</si>
  <si>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</si>
  <si>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</si>
  <si>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</si>
  <si>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</si>
  <si>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</si>
  <si>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</si>
  <si>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</si>
  <si>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</si>
  <si>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</si>
  <si>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</si>
  <si>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</si>
  <si>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</si>
  <si>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</si>
  <si>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</si>
  <si>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</si>
  <si>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</si>
  <si>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</si>
  <si>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</si>
  <si>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</si>
  <si>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</si>
  <si>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</si>
  <si>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</si>
  <si>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</si>
  <si>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</si>
  <si>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</si>
  <si>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</si>
  <si>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</si>
  <si>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</si>
  <si>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</si>
  <si>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</si>
  <si>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</si>
  <si>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>AMPLIACIONES</t>
  </si>
  <si>
    <t>MODIFICADO</t>
  </si>
  <si>
    <t>RECAUDADO</t>
  </si>
  <si>
    <t>DIFERENCIA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</si>
  <si>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</si>
  <si>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</si>
  <si>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</si>
  <si>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</si>
  <si>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</si>
  <si>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</si>
  <si>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</si>
  <si>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</si>
  <si>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</si>
  <si>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</si>
  <si>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</si>
  <si>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</si>
  <si>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</si>
  <si>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</si>
  <si>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</si>
  <si>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</si>
  <si>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</si>
  <si>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</si>
  <si>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</si>
  <si>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</si>
  <si>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</si>
  <si>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</si>
  <si>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</si>
  <si>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</si>
  <si>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</si>
  <si>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</si>
  <si>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</si>
  <si>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</si>
  <si>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</si>
  <si>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</si>
  <si>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</si>
  <si>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</si>
  <si>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</si>
  <si>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</si>
  <si>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</si>
  <si>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</si>
  <si>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</si>
  <si>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 con Fuente de Pago de Ingresos de Libre Disposición</t>
  </si>
  <si>
    <t>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</si>
  <si>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</si>
  <si>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</si>
  <si>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</si>
  <si>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</si>
  <si>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</si>
  <si>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</si>
  <si>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</si>
  <si>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</si>
  <si>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</si>
  <si>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</si>
  <si>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</si>
  <si>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</si>
  <si>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</si>
  <si>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</si>
  <si>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</si>
  <si>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</si>
  <si>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</si>
  <si>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</si>
  <si>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</si>
  <si>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</si>
  <si>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</si>
  <si>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</si>
  <si>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</si>
  <si>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</si>
  <si>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</si>
  <si>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</si>
  <si>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</si>
  <si>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</si>
  <si>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</si>
  <si>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</si>
  <si>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</si>
  <si>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</si>
  <si>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</si>
  <si>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</si>
  <si>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</si>
  <si>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</si>
  <si>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</si>
  <si>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</si>
  <si>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</si>
  <si>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</si>
  <si>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</si>
  <si>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</si>
  <si>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</si>
  <si>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</si>
  <si>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</si>
  <si>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</si>
  <si>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</si>
  <si>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</si>
  <si>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</si>
  <si>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</si>
  <si>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</si>
  <si>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</si>
  <si>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</si>
  <si>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</si>
  <si>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</si>
  <si>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</si>
  <si>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</si>
  <si>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</si>
  <si>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</si>
  <si>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</si>
  <si>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</si>
  <si>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</si>
  <si>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</si>
  <si>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</si>
  <si>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</si>
  <si>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</si>
  <si>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</si>
  <si>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</si>
  <si>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</si>
  <si>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</si>
  <si>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</si>
  <si>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</si>
  <si>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</si>
  <si>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</si>
  <si>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</si>
  <si>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</si>
  <si>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</si>
  <si>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</si>
  <si>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</si>
  <si>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</si>
  <si>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</si>
  <si>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</si>
  <si>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</si>
  <si>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</si>
  <si>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</t>
  </si>
  <si>
    <t>PAGADO</t>
  </si>
  <si>
    <t>SUBEJERCICIO</t>
  </si>
  <si>
    <t>Inversiones Para el Fomento de Actividades Productivas</t>
  </si>
  <si>
    <t>Fideicomiso de Desastres Naturales (Informativo)</t>
  </si>
  <si>
    <t>Total de Egresos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</si>
  <si>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</si>
  <si>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</si>
  <si>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</si>
  <si>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</si>
  <si>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</si>
  <si>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</si>
  <si>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</si>
  <si>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</si>
  <si>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</si>
  <si>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</si>
  <si>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</si>
  <si>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</si>
  <si>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</si>
  <si>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</si>
  <si>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</si>
  <si>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</si>
  <si>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</si>
  <si>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</si>
  <si>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</si>
  <si>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</si>
  <si>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</si>
  <si>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</si>
  <si>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</si>
  <si>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</si>
  <si>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</si>
  <si>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</si>
  <si>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</si>
  <si>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</si>
  <si>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</si>
  <si>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</si>
  <si>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</si>
  <si>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</si>
  <si>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</si>
  <si>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</si>
  <si>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</si>
  <si>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</si>
  <si>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</si>
  <si>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</si>
  <si>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</si>
  <si>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</si>
  <si>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</si>
  <si>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</si>
  <si>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</si>
  <si>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</si>
  <si>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</si>
  <si>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</si>
  <si>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</si>
  <si>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</si>
  <si>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</si>
  <si>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</si>
  <si>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</si>
  <si>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</si>
  <si>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</si>
  <si>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Coordinación de la Política de Gobierno</t>
  </si>
  <si>
    <t xml:space="preserve">Protección Ambiental </t>
  </si>
  <si>
    <t xml:space="preserve">Educación </t>
  </si>
  <si>
    <t xml:space="preserve">Combustibles y Energía </t>
  </si>
  <si>
    <t>Otras Nno Clasificadas en Funciones Anteriores</t>
  </si>
  <si>
    <t>Transferencias, Participaciones y Aportaciones Entre Diferentes Niveles y Órdenes de Gobierno</t>
  </si>
  <si>
    <t>Otras No Clasificadas en Funciones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</si>
  <si>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</si>
  <si>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</si>
  <si>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</si>
  <si>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</si>
  <si>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</si>
  <si>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</si>
  <si>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</si>
  <si>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</si>
  <si>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</si>
  <si>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</si>
  <si>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</si>
  <si>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</si>
  <si>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</si>
  <si>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</si>
  <si>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</si>
  <si>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</si>
  <si>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</si>
  <si>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</si>
  <si>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</si>
  <si>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</si>
  <si>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</si>
  <si>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</si>
  <si>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</si>
  <si>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</si>
  <si>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</si>
  <si>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</si>
  <si>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</si>
  <si>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</si>
  <si>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</si>
  <si>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</si>
  <si>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</si>
  <si>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</si>
  <si>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</si>
  <si>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</si>
  <si>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</si>
  <si>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</si>
  <si>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</si>
  <si>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</si>
  <si>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</si>
  <si>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</si>
  <si>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</si>
  <si>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</si>
  <si>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</si>
  <si>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</si>
  <si>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</si>
  <si>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</si>
  <si>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</si>
  <si>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</si>
  <si>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</si>
  <si>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</si>
  <si>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</si>
  <si>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</si>
  <si>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Derechos </t>
  </si>
  <si>
    <t>Ingresos por ventas de Bienes y Servicios</t>
  </si>
  <si>
    <t>Total de Ingresos Proyectados</t>
  </si>
  <si>
    <t>Ingresos Derivados de Financiamientos con Fuente de Pago de Recursos de Libre Disposición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</si>
  <si>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</si>
  <si>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</si>
  <si>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</si>
  <si>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</si>
  <si>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</si>
  <si>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</si>
  <si>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</si>
  <si>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</si>
  <si>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</si>
  <si>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</si>
  <si>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</si>
  <si>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</si>
  <si>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</si>
  <si>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</si>
  <si>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</si>
  <si>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</si>
  <si>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Total de Egresos Proyectados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</si>
  <si>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</si>
  <si>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</si>
  <si>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  <scheme val="minor"/>
      </rP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</si>
  <si>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</si>
  <si>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</si>
  <si>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</si>
  <si>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</si>
  <si>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</si>
  <si>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</si>
  <si>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</si>
  <si>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</si>
  <si>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</si>
  <si>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</si>
  <si>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</si>
  <si>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</si>
  <si>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</si>
  <si>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</si>
  <si>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</si>
  <si>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</si>
  <si>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</si>
  <si>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</si>
  <si>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</si>
  <si>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</si>
  <si>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</si>
  <si>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</si>
  <si>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</si>
  <si>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</si>
  <si>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</si>
  <si>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AÑO_CUESTION</t>
  </si>
  <si>
    <t xml:space="preserve">Transferencias </t>
  </si>
  <si>
    <t>Total de Resultados de Ingresos</t>
  </si>
  <si>
    <t>Ingresos derivados de Financiamientos con Fuente de Pago de Transferencias Federales Etiquetadas</t>
  </si>
  <si>
    <t>Formato 7 d) Resultados de Egresos - LDF</t>
  </si>
  <si>
    <t>Resultados de Egresos - LDF</t>
  </si>
  <si>
    <r>
      <rPr>
        <b/>
        <sz val="11"/>
        <color theme="1"/>
        <rFont val="Calibri"/>
        <family val="2"/>
        <scheme val="minor"/>
      </rP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</si>
  <si>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</si>
  <si>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</si>
  <si>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</si>
  <si>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</si>
  <si>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</si>
  <si>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</si>
  <si>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</si>
  <si>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</si>
  <si>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</si>
  <si>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</si>
  <si>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</si>
  <si>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</si>
  <si>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</si>
  <si>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</si>
  <si>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</si>
  <si>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</si>
  <si>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</si>
  <si>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</si>
  <si>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</si>
  <si>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</si>
  <si>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</si>
  <si>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</si>
  <si>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</si>
  <si>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</si>
  <si>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</si>
  <si>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</si>
  <si>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</si>
  <si>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</si>
  <si>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</si>
  <si>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</si>
  <si>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</si>
  <si>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</si>
  <si>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</si>
  <si>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</si>
  <si>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</si>
  <si>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</si>
  <si>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</si>
  <si>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</si>
  <si>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</si>
  <si>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</si>
  <si>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</si>
  <si>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</si>
  <si>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</si>
  <si>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</si>
  <si>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</si>
  <si>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</si>
  <si>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</si>
  <si>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</si>
  <si>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</si>
  <si>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PENSIONES</t>
  </si>
  <si>
    <t>SALUD</t>
  </si>
  <si>
    <t>RIESGOS</t>
  </si>
  <si>
    <t>INVALIDEZ</t>
  </si>
  <si>
    <t>OTRAS</t>
  </si>
  <si>
    <t>INSTITUTO MUNICIPAL DE VIVIENDA DE IRAPUATO GUANAJUATO (a)
Guía de Cumplimiento de la Ley de Disciplina Financiera de las Entidades Federativas y Municipios
Del 1 de enero al 31 de Diciembre de 2020 (b)</t>
  </si>
  <si>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</si>
  <si>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</si>
  <si>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</si>
  <si>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</si>
  <si>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</si>
  <si>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</si>
  <si>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</si>
  <si>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</si>
  <si>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</si>
  <si>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</si>
  <si>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</si>
  <si>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</si>
  <si>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</si>
  <si>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</si>
  <si>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</si>
  <si>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</si>
  <si>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https://transparencia.irapuato.gob.mx/SEvAC/2020/IMUVII/4to.%20trimestre/Disciplina%20Financiera/BP_LDF_2004_IMUVII.xlsx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</si>
  <si>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</si>
  <si>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</si>
  <si>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</si>
  <si>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</si>
  <si>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</si>
  <si>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</si>
  <si>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</si>
  <si>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</si>
  <si>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</si>
  <si>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</si>
  <si>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</si>
  <si>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</si>
  <si>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</si>
  <si>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</si>
  <si>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https://transparencia.irapuato.gob.mx/SEvAC/2020/IMUVII/4to.%20trimestre/Disciplina%20Financiera/EAPE_COG_LDF_2004_IMUVII.xlsx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</si>
  <si>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</si>
  <si>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</si>
  <si>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</si>
  <si>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</si>
  <si>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</si>
  <si>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</si>
  <si>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</si>
  <si>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</si>
  <si>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</si>
  <si>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</si>
  <si>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</si>
  <si>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</si>
  <si>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</si>
  <si>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https://transparencia.irapuato.gob.mx/SEvAC/2020/IMUVII/4to.%20trimestre/Disciplina%20Financiera/EAPE_CSPC_LDF_2004_IMUVII.xlsx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</si>
  <si>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</si>
  <si>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</si>
  <si>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</si>
  <si>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</si>
  <si>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</si>
  <si>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</si>
  <si>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</si>
  <si>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</si>
  <si>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</si>
  <si>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</si>
  <si>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</si>
  <si>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</si>
  <si>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</si>
  <si>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</si>
  <si>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</si>
  <si>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</si>
  <si>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</si>
  <si>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</si>
  <si>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</si>
  <si>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</si>
  <si>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</si>
  <si>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</si>
  <si>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</si>
  <si>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</si>
  <si>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</si>
  <si>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</si>
  <si>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</si>
  <si>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</si>
  <si>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</si>
  <si>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</si>
  <si>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</si>
  <si>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</si>
  <si>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</si>
  <si>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</si>
  <si>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https://transparencia.irapuato.gob.mx/SEvAC/2020/IMUVII/4to.%20trimestre/Disciplina%20Financiera/EAI_LDF_2004_IMUVII.pdf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</si>
  <si>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</si>
  <si>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</si>
  <si>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</si>
  <si>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</si>
  <si>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</si>
  <si>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</si>
  <si>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</si>
  <si>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</si>
  <si>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</si>
  <si>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</si>
  <si>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</si>
  <si>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</si>
  <si>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</si>
  <si>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</si>
  <si>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</si>
  <si>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</si>
  <si>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</si>
  <si>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INSTITUTO MUNICIPAL DE VIVIENDA DE IRAPUATO, GTO. 
Indicadores de Postura Fiscal
DEL 01 DE ENERO AL 31 DICIEMBRE 2020</t>
  </si>
  <si>
    <r>
      <rPr>
        <b/>
        <sz val="8"/>
        <rFont val="Arial"/>
        <family val="2"/>
      </rPr>
      <t xml:space="preserve">Pagado </t>
    </r>
    <r>
      <rPr>
        <b/>
        <vertAlign val="superscript"/>
        <sz val="8"/>
        <rFont val="Arial"/>
        <family val="2"/>
      </rPr>
      <t>3</t>
    </r>
  </si>
  <si>
    <t>I. Ingresos Presupuestarios (I=1+2)</t>
  </si>
  <si>
    <r>
      <rPr>
        <b/>
        <sz val="8"/>
        <rFont val="Arial"/>
        <family val="2"/>
      </rP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</si>
  <si>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</si>
  <si>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t>II. Egresos Presupuestarios (II=3+4)</t>
  </si>
  <si>
    <r>
      <rPr>
        <b/>
        <sz val="8"/>
        <rFont val="Arial"/>
        <family val="2"/>
      </rP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</si>
  <si>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rPr>
        <b/>
        <sz val="8"/>
        <rFont val="Arial"/>
        <family val="2"/>
      </rP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</si>
  <si>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</si>
  <si>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</si>
  <si>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</si>
  <si>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</si>
  <si>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</si>
  <si>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</si>
  <si>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</si>
  <si>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Entidad Federativa/Municipio: 
Relación de cuentas bancarias productivas específicas
Periodo 2020 (anual)</t>
  </si>
  <si>
    <t xml:space="preserve"> Fondo, Programa o Convenio</t>
  </si>
  <si>
    <t>Datos de la Cuenta Bancaria</t>
  </si>
  <si>
    <t>Institución Bancaria</t>
  </si>
  <si>
    <t>Número de Cuenta</t>
  </si>
  <si>
    <t>DURANTE EL EJERCICIO NO SE REALIZO NINGUN MOVIMIENTO A CUENTA BANCARIA ESPECIFICA</t>
  </si>
  <si>
    <t>INSTITUTO MUNICIPAL DE VIVIENDA DE IRAPUATO GUANAJUATO
MONTOS PAGADOS POR AYUDAS Y SUBSIDIOS
TRIMESTRE 31 DE DICIEMBRE 2020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</si>
  <si>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</si>
  <si>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</si>
  <si>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</si>
  <si>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</si>
  <si>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</si>
  <si>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</si>
  <si>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</si>
  <si>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SIN INFORMACION QUE REVELAR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</si>
  <si>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</si>
  <si>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          Directora Administrativa y Financiera  del                                                                            Director General del </t>
  </si>
  <si>
    <t xml:space="preserve">                                    Instituto Municipal de Vivienda de Irapuato, Gto                                                      Instituto Municipal de Vivienda de Irapuato, Gto </t>
  </si>
  <si>
    <t xml:space="preserve">                                                   María Zuli Ramos Rodríguez                                                                                           José Martín López Ramírez </t>
  </si>
  <si>
    <r>
      <rPr>
        <b/>
        <sz val="9.6"/>
        <color rgb="FF000000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</si>
  <si>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rgb="FF000000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</si>
  <si>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9.6"/>
        <color rgb="FF000000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</si>
  <si>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rgb="FF000000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</si>
  <si>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rgb="FF000000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</si>
  <si>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rgb="FF000000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</si>
  <si>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</si>
  <si>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Entidad Federativa/Municipio
Formato del ejercicio y destino de gasto federalizado y reintegros
Al período 4 Trimestre 2020</t>
  </si>
  <si>
    <t>Programa o Fondo</t>
  </si>
  <si>
    <t>Destino de los Recursos</t>
  </si>
  <si>
    <t>Ejercicio</t>
  </si>
  <si>
    <t>Reintegro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</si>
</sst>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0_ ;\-0\ "/>
    <numFmt numFmtId="168" formatCode="#,##0.00_ ;\-#,##0.00\ "/>
    <numFmt numFmtId="169" formatCode="dd/mm/yyyy;@"/>
  </numFmts>
  <fonts count="4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9.6"/>
      <color theme="1"/>
      <name val="Arial"/>
      <family val="2"/>
    </font>
    <font>
      <b/>
      <i/>
      <sz val="8"/>
      <color theme="1"/>
      <name val="Arial"/>
      <family val="2"/>
    </font>
    <font>
      <u/>
      <sz val="10"/>
      <color theme="10"/>
      <name val="Times New Roman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9.9948118533890809E-2"/>
      <name val="Calibri"/>
      <family val="2"/>
      <scheme val="minor"/>
    </font>
    <font>
      <b/>
      <sz val="11"/>
      <color theme="2" tint="-9.9948118533890809E-2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9.6"/>
      <color rgb="FF000000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E7E7"/>
        <bgColor indexed="64"/>
      </patternFill>
    </fill>
    <fill>
      <patternFill patternType="solid">
        <fgColor rgb="FF471306"/>
        <bgColor indexed="64"/>
      </patternFill>
    </fill>
    <fill>
      <patternFill patternType="solid">
        <fgColor rgb="FF47140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5422223578601"/>
        <bgColor indexed="64"/>
      </patternFill>
    </fill>
    <fill>
      <patternFill patternType="solid">
        <fgColor theme="9" tint="-0.499954222235786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/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rgb="FF7F7F7F"/>
      </diagonal>
    </border>
    <border>
      <left style="thin">
        <color auto="1"/>
      </left>
      <right style="thin">
        <color auto="1"/>
      </right>
      <top style="thin">
        <color rgb="FFD0CECE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920">
    <xf numFmtId="0" fontId="0" fillId="0" borderId="0" xfId="0"/>
    <xf numFmtId="0" fontId="16" fillId="5" borderId="7" xfId="10" applyFont="1" applyFill="1" applyBorder="1" applyAlignment="1">
      <alignment horizontal="center" vertical="center"/>
    </xf>
    <xf numFmtId="0" fontId="12" fillId="5" borderId="0" xfId="10" applyFont="1" applyFill="1" applyAlignment="1">
      <alignment horizontal="center" vertical="center"/>
    </xf>
    <xf numFmtId="0" fontId="16" fillId="5" borderId="0" xfId="10" applyFont="1" applyFill="1" applyAlignment="1">
      <alignment horizontal="center" vertical="center"/>
    </xf>
    <xf numFmtId="0" fontId="3" fillId="2" borderId="11" xfId="9" applyFont="1" applyFill="1" applyBorder="1" applyAlignment="1" applyProtection="1">
      <alignment horizontal="center" vertical="center"/>
      <protection locked="0"/>
    </xf>
    <xf numFmtId="0" fontId="3" fillId="2" borderId="10" xfId="9" applyFont="1" applyFill="1" applyBorder="1" applyAlignment="1">
      <alignment horizontal="center" vertical="center" wrapText="1"/>
    </xf>
    <xf numFmtId="0" fontId="3" fillId="2" borderId="9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3" fillId="2" borderId="11" xfId="9" applyFont="1" applyFill="1" applyBorder="1" applyAlignment="1" applyProtection="1">
      <alignment horizontal="center" vertical="center" wrapText="1"/>
      <protection locked="0"/>
    </xf>
    <xf numFmtId="0" fontId="3" fillId="2" borderId="10" xfId="9" applyFont="1" applyFill="1" applyBorder="1" applyAlignment="1" applyProtection="1">
      <alignment horizontal="center" vertical="center" wrapText="1"/>
      <protection locked="0"/>
    </xf>
    <xf numFmtId="0" fontId="3" fillId="2" borderId="9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1" xfId="3" applyNumberFormat="1" applyFont="1" applyFill="1" applyBorder="1" applyAlignment="1" applyProtection="1">
      <alignment vertical="top" wrapText="1"/>
      <protection locked="0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1" xfId="3" applyNumberFormat="1" applyFont="1" applyFill="1" applyBorder="1" applyAlignment="1" applyProtection="1">
      <alignment vertical="top" wrapText="1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1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3" fillId="0" borderId="4" xfId="9" applyFont="1" applyFill="1" applyBorder="1" applyAlignment="1" applyProtection="1">
      <alignment horizontal="center" vertical="center"/>
    </xf>
    <xf numFmtId="0" fontId="3" fillId="0" borderId="5" xfId="9" applyFont="1" applyFill="1" applyBorder="1" applyAlignment="1">
      <alignment vertical="top" wrapText="1"/>
    </xf>
    <xf numFmtId="0" fontId="7" fillId="0" borderId="5" xfId="9" applyFont="1" applyFill="1" applyBorder="1" applyAlignment="1">
      <alignment vertical="top" wrapText="1"/>
    </xf>
    <xf numFmtId="0" fontId="4" fillId="0" borderId="5" xfId="9" applyFont="1" applyFill="1" applyBorder="1" applyAlignment="1">
      <alignment horizontal="left" vertical="top" wrapText="1"/>
    </xf>
    <xf numFmtId="0" fontId="4" fillId="0" borderId="5" xfId="9" applyFont="1" applyFill="1" applyBorder="1" applyAlignment="1">
      <alignment vertical="top" wrapText="1"/>
    </xf>
    <xf numFmtId="0" fontId="4" fillId="0" borderId="6" xfId="9" applyFont="1" applyFill="1" applyBorder="1" applyAlignment="1">
      <alignment horizontal="left" vertical="top" wrapText="1"/>
    </xf>
    <xf numFmtId="166" fontId="4" fillId="0" borderId="0" xfId="17" applyNumberFormat="1" applyFont="1" applyFill="1" applyBorder="1" applyAlignment="1" applyProtection="1">
      <alignment vertical="top" wrapText="1"/>
      <protection locked="0"/>
    </xf>
    <xf numFmtId="166" fontId="4" fillId="0" borderId="1" xfId="17" applyNumberFormat="1" applyFont="1" applyFill="1" applyBorder="1" applyAlignment="1" applyProtection="1">
      <alignment vertical="top" wrapText="1"/>
      <protection locked="0"/>
    </xf>
    <xf numFmtId="166" fontId="4" fillId="0" borderId="0" xfId="18" applyNumberFormat="1" applyFont="1" applyFill="1" applyBorder="1" applyAlignment="1" applyProtection="1">
      <alignment vertical="top" wrapText="1"/>
      <protection locked="0"/>
    </xf>
    <xf numFmtId="166" fontId="4" fillId="0" borderId="1" xfId="18" applyNumberFormat="1" applyFont="1" applyFill="1" applyBorder="1" applyAlignment="1" applyProtection="1">
      <alignment vertical="top" wrapText="1"/>
      <protection locked="0"/>
    </xf>
    <xf numFmtId="166" fontId="8" fillId="0" borderId="0" xfId="17" applyNumberFormat="1" applyFont="1" applyFill="1" applyBorder="1" applyAlignment="1" applyProtection="1">
      <alignment vertical="top" wrapText="1"/>
      <protection locked="0"/>
    </xf>
    <xf numFmtId="166" fontId="8" fillId="0" borderId="1" xfId="17" applyNumberFormat="1" applyFont="1" applyFill="1" applyBorder="1" applyAlignment="1" applyProtection="1">
      <alignment vertical="top" wrapText="1"/>
      <protection locked="0"/>
    </xf>
    <xf numFmtId="166" fontId="3" fillId="0" borderId="0" xfId="17" applyNumberFormat="1" applyFont="1" applyFill="1" applyBorder="1" applyAlignment="1" applyProtection="1">
      <alignment vertical="top" wrapText="1"/>
      <protection locked="0"/>
    </xf>
    <xf numFmtId="166" fontId="3" fillId="0" borderId="1" xfId="17" applyNumberFormat="1" applyFont="1" applyFill="1" applyBorder="1" applyAlignment="1" applyProtection="1">
      <alignment vertical="top" wrapText="1"/>
      <protection locked="0"/>
    </xf>
    <xf numFmtId="166" fontId="4" fillId="0" borderId="7" xfId="17" applyNumberFormat="1" applyFont="1" applyFill="1" applyBorder="1" applyAlignment="1" applyProtection="1">
      <alignment vertical="top" wrapText="1"/>
      <protection locked="0"/>
    </xf>
    <xf numFmtId="166" fontId="4" fillId="0" borderId="8" xfId="17" applyNumberFormat="1" applyFont="1" applyFill="1" applyBorder="1" applyAlignment="1" applyProtection="1">
      <alignment vertical="top" wrapText="1"/>
      <protection locked="0"/>
    </xf>
    <xf numFmtId="0" fontId="3" fillId="2" borderId="10" xfId="9" applyFont="1" applyFill="1" applyBorder="1" applyAlignment="1">
      <alignment horizontal="center" vertical="center" wrapText="1"/>
    </xf>
    <xf numFmtId="0" fontId="3" fillId="2" borderId="11" xfId="9" applyFont="1" applyFill="1" applyBorder="1" applyAlignment="1">
      <alignment horizontal="center" vertical="center" wrapText="1"/>
    </xf>
    <xf numFmtId="0" fontId="4" fillId="0" borderId="5" xfId="9" applyFont="1" applyFill="1" applyBorder="1" applyProtection="1">
      <protection locked="0"/>
    </xf>
    <xf numFmtId="0" fontId="3" fillId="0" borderId="0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left" vertical="top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>
      <alignment horizontal="left" vertical="top"/>
    </xf>
    <xf numFmtId="0" fontId="3" fillId="0" borderId="0" xfId="9" applyFont="1" applyFill="1" applyBorder="1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0" fontId="7" fillId="0" borderId="5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3" fillId="0" borderId="5" xfId="9" applyFont="1" applyFill="1" applyBorder="1" applyAlignment="1">
      <alignment vertical="top"/>
    </xf>
    <xf numFmtId="0" fontId="4" fillId="0" borderId="0" xfId="9" applyFont="1" applyFill="1" applyBorder="1" applyAlignment="1">
      <alignment horizontal="left" vertical="top" wrapText="1" indent="1"/>
    </xf>
    <xf numFmtId="0" fontId="4" fillId="0" borderId="6" xfId="9" applyFont="1" applyFill="1" applyBorder="1" applyProtection="1">
      <protection locked="0"/>
    </xf>
    <xf numFmtId="0" fontId="4" fillId="0" borderId="7" xfId="9" applyFont="1" applyFill="1" applyBorder="1" applyProtection="1">
      <protection locked="0"/>
    </xf>
    <xf numFmtId="0" fontId="4" fillId="0" borderId="7" xfId="9" applyFont="1" applyFill="1" applyBorder="1" applyAlignment="1">
      <alignment vertical="top" wrapText="1"/>
    </xf>
    <xf numFmtId="4" fontId="4" fillId="0" borderId="8" xfId="9" applyNumberFormat="1" applyFont="1" applyFill="1" applyBorder="1" applyAlignment="1">
      <alignment vertical="top"/>
    </xf>
    <xf numFmtId="0" fontId="4" fillId="0" borderId="0" xfId="9" applyFont="1" applyFill="1" applyBorder="1" applyProtection="1">
      <protection locked="0"/>
    </xf>
    <xf numFmtId="0" fontId="3" fillId="2" borderId="9" xfId="9" applyFont="1" applyFill="1" applyBorder="1" applyAlignment="1">
      <alignment horizontal="center" vertical="center"/>
    </xf>
    <xf numFmtId="0" fontId="3" fillId="2" borderId="2" xfId="9" applyFont="1" applyFill="1" applyBorder="1" applyAlignment="1">
      <alignment horizontal="center" vertical="center" wrapText="1"/>
    </xf>
    <xf numFmtId="4" fontId="3" fillId="2" borderId="12" xfId="9" applyNumberFormat="1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 wrapText="1"/>
    </xf>
    <xf numFmtId="0" fontId="4" fillId="0" borderId="13" xfId="9" applyNumberFormat="1" applyFont="1" applyFill="1" applyBorder="1" applyAlignment="1">
      <alignment horizontal="center" vertical="center" wrapText="1"/>
    </xf>
    <xf numFmtId="0" fontId="4" fillId="0" borderId="13" xfId="9" quotePrefix="1" applyNumberFormat="1" applyFont="1" applyFill="1" applyBorder="1" applyAlignment="1">
      <alignment horizontal="center" vertical="center" wrapText="1"/>
    </xf>
    <xf numFmtId="4" fontId="3" fillId="0" borderId="14" xfId="9" applyNumberFormat="1" applyFont="1" applyFill="1" applyBorder="1" applyAlignment="1" applyProtection="1">
      <alignment vertical="top" wrapText="1"/>
      <protection locked="0"/>
    </xf>
    <xf numFmtId="0" fontId="4" fillId="0" borderId="5" xfId="9" applyFont="1" applyFill="1" applyBorder="1" applyAlignment="1">
      <alignment horizontal="center" vertical="top"/>
    </xf>
    <xf numFmtId="0" fontId="7" fillId="0" borderId="0" xfId="9" applyFont="1" applyFill="1" applyBorder="1" applyAlignment="1">
      <alignment vertical="top" wrapText="1"/>
    </xf>
    <xf numFmtId="4" fontId="3" fillId="0" borderId="14" xfId="9" applyNumberFormat="1" applyFont="1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3" fillId="0" borderId="0" xfId="9" applyFont="1" applyFill="1" applyBorder="1" applyProtection="1">
      <protection locked="0"/>
    </xf>
    <xf numFmtId="0" fontId="7" fillId="0" borderId="4" xfId="9" applyFont="1" applyFill="1" applyBorder="1" applyAlignment="1" applyProtection="1">
      <alignment horizontal="left" vertical="top"/>
    </xf>
    <xf numFmtId="0" fontId="3" fillId="0" borderId="2" xfId="9" applyFont="1" applyFill="1" applyBorder="1" applyAlignment="1" applyProtection="1">
      <alignment horizontal="left" vertical="top" wrapText="1"/>
    </xf>
    <xf numFmtId="4" fontId="4" fillId="0" borderId="13" xfId="9" applyNumberFormat="1" applyFont="1" applyFill="1" applyBorder="1" applyAlignment="1" applyProtection="1">
      <alignment vertical="top" wrapText="1"/>
      <protection locked="0"/>
    </xf>
    <xf numFmtId="4" fontId="3" fillId="0" borderId="13" xfId="9" applyNumberFormat="1" applyFont="1" applyFill="1" applyBorder="1" applyAlignment="1" applyProtection="1">
      <alignment vertical="top" wrapText="1"/>
      <protection locked="0"/>
    </xf>
    <xf numFmtId="0" fontId="4" fillId="0" borderId="5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 indent="5"/>
    </xf>
    <xf numFmtId="4" fontId="4" fillId="0" borderId="1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vertical="top"/>
    </xf>
    <xf numFmtId="0" fontId="3" fillId="0" borderId="0" xfId="9" applyFont="1" applyFill="1" applyBorder="1" applyAlignment="1" applyProtection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4" fontId="4" fillId="0" borderId="14" xfId="9" applyNumberFormat="1" applyFont="1" applyFill="1" applyBorder="1" applyAlignment="1" applyProtection="1">
      <alignment horizontal="center" vertical="top" wrapText="1"/>
      <protection locked="0"/>
    </xf>
    <xf numFmtId="4" fontId="3" fillId="0" borderId="14" xfId="9" applyNumberFormat="1" applyFont="1" applyFill="1" applyBorder="1" applyAlignment="1" applyProtection="1">
      <alignment horizontal="center" vertical="top" wrapText="1"/>
      <protection locked="0"/>
    </xf>
    <xf numFmtId="0" fontId="4" fillId="0" borderId="5" xfId="9" applyFont="1" applyFill="1" applyBorder="1" applyAlignment="1" applyProtection="1">
      <alignment horizontal="center" vertical="top"/>
      <protection hidden="1"/>
    </xf>
    <xf numFmtId="0" fontId="11" fillId="0" borderId="0" xfId="9" applyFont="1" applyFill="1" applyBorder="1" applyAlignment="1" applyProtection="1">
      <alignment vertical="top" wrapText="1"/>
    </xf>
    <xf numFmtId="0" fontId="3" fillId="0" borderId="5" xfId="9" applyFont="1" applyFill="1" applyBorder="1" applyAlignment="1" applyProtection="1">
      <alignment horizontal="left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4" fillId="0" borderId="6" xfId="9" applyFont="1" applyFill="1" applyBorder="1" applyAlignment="1">
      <alignment vertical="top"/>
    </xf>
    <xf numFmtId="4" fontId="4" fillId="0" borderId="15" xfId="9" applyNumberFormat="1" applyFont="1" applyFill="1" applyBorder="1" applyAlignment="1">
      <alignment vertical="top" wrapText="1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10" fillId="0" borderId="0" xfId="0" applyFont="1"/>
    <xf numFmtId="0" fontId="3" fillId="2" borderId="12" xfId="9" applyFont="1" applyFill="1" applyBorder="1" applyAlignment="1">
      <alignment horizontal="center" vertical="center" wrapText="1"/>
    </xf>
    <xf numFmtId="0" fontId="3" fillId="0" borderId="5" xfId="9" applyFont="1" applyFill="1" applyBorder="1" applyProtection="1">
      <protection locked="0"/>
    </xf>
    <xf numFmtId="0" fontId="4" fillId="0" borderId="1" xfId="9" applyFont="1" applyFill="1" applyBorder="1" applyProtection="1">
      <protection locked="0"/>
    </xf>
    <xf numFmtId="0" fontId="0" fillId="0" borderId="5" xfId="9" applyFont="1" applyFill="1" applyBorder="1" applyProtection="1">
      <protection locked="0"/>
    </xf>
    <xf numFmtId="0" fontId="4" fillId="0" borderId="1" xfId="9" applyFont="1" applyFill="1" applyBorder="1" applyAlignment="1" applyProtection="1">
      <alignment horizontal="justify"/>
      <protection locked="0"/>
    </xf>
    <xf numFmtId="0" fontId="4" fillId="0" borderId="1" xfId="9" applyFont="1" applyFill="1" applyBorder="1" applyAlignment="1" applyProtection="1">
      <alignment horizontal="justify" vertical="justify" wrapText="1"/>
      <protection locked="0"/>
    </xf>
    <xf numFmtId="0" fontId="4" fillId="0" borderId="0" xfId="9" applyFont="1" applyFill="1" applyBorder="1" applyAlignment="1" applyProtection="1">
      <alignment wrapText="1"/>
      <protection locked="0"/>
    </xf>
    <xf numFmtId="0" fontId="4" fillId="0" borderId="8" xfId="9" applyFont="1" applyFill="1" applyBorder="1" applyProtection="1">
      <protection locked="0"/>
    </xf>
    <xf numFmtId="0" fontId="3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4" borderId="0" xfId="9" applyFont="1" applyFill="1" applyBorder="1" applyAlignment="1">
      <alignment horizontal="left" vertical="center" wrapText="1"/>
    </xf>
    <xf numFmtId="0" fontId="12" fillId="5" borderId="0" xfId="10" applyFont="1" applyFill="1" applyAlignment="1">
      <alignment horizontal="right" vertical="center"/>
    </xf>
    <xf numFmtId="0" fontId="16" fillId="5" borderId="0" xfId="10" applyFont="1" applyFill="1" applyAlignment="1">
      <alignment horizontal="left" vertical="center"/>
    </xf>
    <xf numFmtId="0" fontId="16" fillId="5" borderId="0" xfId="10" applyFont="1" applyFill="1" applyAlignment="1">
      <alignment vertic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 indent="1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21" xfId="0" applyFont="1" applyBorder="1" applyProtection="1"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Protection="1">
      <protection locked="0"/>
    </xf>
    <xf numFmtId="0" fontId="4" fillId="0" borderId="0" xfId="0" applyFont="1" applyProtection="1">
      <protection locked="0"/>
    </xf>
    <xf numFmtId="0" fontId="13" fillId="0" borderId="0" xfId="10" applyFont="1" applyAlignment="1">
      <alignment vertical="center"/>
    </xf>
    <xf numFmtId="0" fontId="3" fillId="5" borderId="0" xfId="10" applyFont="1" applyFill="1" applyAlignment="1">
      <alignment horizontal="left" vertical="center"/>
    </xf>
    <xf numFmtId="0" fontId="16" fillId="6" borderId="0" xfId="10" applyFont="1" applyFill="1" applyAlignment="1">
      <alignment horizontal="center" vertical="center"/>
    </xf>
    <xf numFmtId="0" fontId="16" fillId="6" borderId="0" xfId="10" applyFont="1" applyFill="1"/>
    <xf numFmtId="0" fontId="14" fillId="7" borderId="0" xfId="10" applyFont="1" applyFill="1"/>
    <xf numFmtId="0" fontId="13" fillId="0" borderId="0" xfId="10" applyFont="1" applyAlignment="1">
      <alignment horizontal="center"/>
    </xf>
    <xf numFmtId="0" fontId="13" fillId="0" borderId="0" xfId="10" applyFont="1"/>
    <xf numFmtId="4" fontId="13" fillId="0" borderId="0" xfId="10" applyNumberFormat="1" applyFont="1"/>
    <xf numFmtId="0" fontId="17" fillId="0" borderId="0" xfId="10" applyFont="1" applyFill="1" applyAlignment="1">
      <alignment horizontal="center"/>
    </xf>
    <xf numFmtId="0" fontId="17" fillId="0" borderId="0" xfId="10" applyFont="1" applyFill="1"/>
    <xf numFmtId="0" fontId="14" fillId="8" borderId="0" xfId="10" applyFont="1" applyFill="1"/>
    <xf numFmtId="0" fontId="0" fillId="0" borderId="0" xfId="0" applyFont="1" applyAlignment="1">
      <alignment horizontal="center" vertical="top"/>
    </xf>
    <xf numFmtId="0" fontId="8" fillId="0" borderId="0" xfId="0" applyFont="1"/>
    <xf numFmtId="0" fontId="0" fillId="0" borderId="0" xfId="0" applyFont="1"/>
    <xf numFmtId="0" fontId="13" fillId="0" borderId="0" xfId="10" applyFont="1" applyAlignment="1">
      <alignment horizontal="center" vertical="center"/>
    </xf>
    <xf numFmtId="0" fontId="16" fillId="6" borderId="0" xfId="0" applyFont="1" applyFill="1"/>
    <xf numFmtId="0" fontId="14" fillId="7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0" fontId="1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9" fontId="4" fillId="0" borderId="0" xfId="0" applyNumberFormat="1" applyFont="1"/>
    <xf numFmtId="0" fontId="12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center" vertical="center"/>
    </xf>
    <xf numFmtId="0" fontId="16" fillId="6" borderId="0" xfId="0" applyFont="1" applyFill="1"/>
    <xf numFmtId="0" fontId="14" fillId="7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13" fillId="0" borderId="0" xfId="19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4" fillId="7" borderId="0" xfId="0" applyFont="1" applyFill="1" applyAlignment="1">
      <alignment horizontal="center"/>
    </xf>
    <xf numFmtId="0" fontId="0" fillId="0" borderId="0" xfId="20" applyFont="1" applyAlignment="1">
      <alignment vertical="center"/>
    </xf>
    <xf numFmtId="0" fontId="8" fillId="0" borderId="0" xfId="20" applyFont="1"/>
    <xf numFmtId="0" fontId="12" fillId="5" borderId="9" xfId="0" applyFont="1" applyFill="1" applyBorder="1" applyAlignment="1">
      <alignment vertical="center"/>
    </xf>
    <xf numFmtId="4" fontId="12" fillId="5" borderId="12" xfId="0" applyNumberFormat="1" applyFont="1" applyFill="1" applyBorder="1" applyAlignment="1">
      <alignment horizontal="right" vertical="center" wrapText="1" indent="1"/>
    </xf>
    <xf numFmtId="0" fontId="0" fillId="0" borderId="0" xfId="0" applyFont="1"/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4" fontId="12" fillId="0" borderId="12" xfId="0" applyNumberFormat="1" applyFont="1" applyBorder="1" applyAlignment="1">
      <alignment horizontal="right" vertical="center" wrapText="1" inden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 indent="1"/>
    </xf>
    <xf numFmtId="4" fontId="13" fillId="0" borderId="12" xfId="0" applyNumberFormat="1" applyFont="1" applyBorder="1" applyAlignment="1">
      <alignment horizontal="right" vertical="center" wrapText="1" indent="1"/>
    </xf>
    <xf numFmtId="0" fontId="0" fillId="0" borderId="9" xfId="0" applyFont="1" applyBorder="1"/>
    <xf numFmtId="0" fontId="13" fillId="0" borderId="11" xfId="0" applyFont="1" applyBorder="1" applyAlignment="1">
      <alignment horizontal="left" vertical="center" wrapText="1" inden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4" fontId="13" fillId="0" borderId="12" xfId="0" applyNumberFormat="1" applyFont="1" applyBorder="1" applyAlignment="1">
      <alignment horizontal="right" vertical="center" indent="1"/>
    </xf>
    <xf numFmtId="0" fontId="13" fillId="0" borderId="10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right" vertical="center" indent="1"/>
    </xf>
    <xf numFmtId="0" fontId="12" fillId="5" borderId="12" xfId="0" applyFont="1" applyFill="1" applyBorder="1" applyAlignment="1">
      <alignment vertical="center"/>
    </xf>
    <xf numFmtId="0" fontId="0" fillId="0" borderId="0" xfId="20" applyFont="1"/>
    <xf numFmtId="0" fontId="0" fillId="0" borderId="0" xfId="20" applyFont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4" fontId="12" fillId="5" borderId="12" xfId="0" applyNumberFormat="1" applyFont="1" applyFill="1" applyBorder="1" applyAlignment="1">
      <alignment horizontal="right" vertical="center"/>
    </xf>
    <xf numFmtId="0" fontId="0" fillId="0" borderId="10" xfId="0" applyFont="1" applyBorder="1"/>
    <xf numFmtId="4" fontId="12" fillId="0" borderId="1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4" fontId="4" fillId="0" borderId="12" xfId="0" applyNumberFormat="1" applyFont="1" applyBorder="1" applyAlignment="1">
      <alignment horizontal="right" vertical="center" wrapText="1" indent="1"/>
    </xf>
    <xf numFmtId="49" fontId="4" fillId="0" borderId="9" xfId="0" applyNumberFormat="1" applyFont="1" applyBorder="1"/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indent="1"/>
    </xf>
    <xf numFmtId="0" fontId="13" fillId="0" borderId="10" xfId="0" applyFont="1" applyBorder="1" applyAlignment="1">
      <alignment vertical="center"/>
    </xf>
    <xf numFmtId="4" fontId="13" fillId="0" borderId="10" xfId="0" applyNumberFormat="1" applyFont="1" applyBorder="1" applyAlignment="1">
      <alignment horizontal="right" vertical="center"/>
    </xf>
    <xf numFmtId="0" fontId="12" fillId="2" borderId="9" xfId="0" applyFont="1" applyFill="1" applyBorder="1" applyAlignment="1">
      <alignment vertical="center"/>
    </xf>
    <xf numFmtId="0" fontId="3" fillId="3" borderId="0" xfId="9" applyFont="1" applyFill="1" applyAlignment="1">
      <alignment horizontal="centerContinuous" vertical="center" wrapText="1"/>
    </xf>
    <xf numFmtId="0" fontId="0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8" fillId="0" borderId="0" xfId="0" applyFont="1" applyAlignment="1">
      <alignment vertical="center"/>
    </xf>
    <xf numFmtId="0" fontId="4" fillId="0" borderId="0" xfId="9" applyFont="1"/>
    <xf numFmtId="0" fontId="3" fillId="0" borderId="0" xfId="9" applyFont="1"/>
    <xf numFmtId="0" fontId="4" fillId="0" borderId="0" xfId="9" applyFont="1" applyAlignment="1">
      <alignment horizontal="left"/>
    </xf>
    <xf numFmtId="0" fontId="4" fillId="0" borderId="0" xfId="9" applyFont="1" applyAlignment="1">
      <alignment horizontal="left" wrapText="1"/>
    </xf>
    <xf numFmtId="0" fontId="4" fillId="0" borderId="0" xfId="9" quotePrefix="1" applyFont="1" applyAlignment="1">
      <alignment horizontal="left" vertical="top" wrapText="1" indent="1"/>
    </xf>
    <xf numFmtId="0" fontId="4" fillId="0" borderId="0" xfId="9" quotePrefix="1" applyFont="1" applyAlignment="1">
      <alignment horizontal="left" vertical="top" indent="1"/>
    </xf>
    <xf numFmtId="0" fontId="4" fillId="0" borderId="0" xfId="9" applyFont="1" applyAlignment="1">
      <alignment horizontal="left" vertical="top"/>
    </xf>
    <xf numFmtId="0" fontId="4" fillId="0" borderId="0" xfId="9" applyFont="1" applyAlignment="1">
      <alignment horizontal="left" indent="1"/>
    </xf>
    <xf numFmtId="0" fontId="4" fillId="0" borderId="0" xfId="9" applyFont="1" applyAlignment="1">
      <alignment wrapText="1"/>
    </xf>
    <xf numFmtId="0" fontId="4" fillId="0" borderId="0" xfId="9" quotePrefix="1" applyFont="1" applyAlignment="1">
      <alignment horizontal="left" wrapText="1" indent="1"/>
    </xf>
    <xf numFmtId="0" fontId="3" fillId="0" borderId="4" xfId="9" applyFont="1" applyFill="1" applyBorder="1" applyAlignment="1" applyProtection="1">
      <alignment horizontal="left" vertical="top" wrapText="1"/>
      <protection locked="0"/>
    </xf>
    <xf numFmtId="0" fontId="9" fillId="0" borderId="2" xfId="9" applyFont="1" applyFill="1" applyBorder="1" applyAlignment="1" applyProtection="1">
      <alignment horizontal="center" vertical="center" wrapText="1"/>
      <protection locked="0"/>
    </xf>
    <xf numFmtId="0" fontId="3" fillId="0" borderId="2" xfId="9" applyNumberFormat="1" applyFont="1" applyFill="1" applyBorder="1" applyAlignment="1" applyProtection="1">
      <alignment horizontal="center" vertical="top"/>
      <protection locked="0"/>
    </xf>
    <xf numFmtId="0" fontId="3" fillId="0" borderId="2" xfId="9" applyFont="1" applyFill="1" applyBorder="1" applyAlignment="1" applyProtection="1">
      <alignment horizontal="left" vertical="top" wrapText="1"/>
      <protection locked="0"/>
    </xf>
    <xf numFmtId="0" fontId="9" fillId="0" borderId="3" xfId="9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 applyProtection="1">
      <alignment horizontal="left" vertical="top" wrapText="1"/>
      <protection locked="0"/>
    </xf>
    <xf numFmtId="0" fontId="3" fillId="0" borderId="0" xfId="9" applyFont="1" applyFill="1" applyBorder="1" applyAlignment="1" applyProtection="1">
      <alignment horizontal="center" vertical="center" wrapText="1"/>
      <protection locked="0"/>
    </xf>
    <xf numFmtId="0" fontId="3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left" vertical="top" wrapText="1"/>
      <protection locked="0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/>
      <protection locked="0"/>
    </xf>
    <xf numFmtId="0" fontId="4" fillId="0" borderId="5" xfId="9" applyFont="1" applyFill="1" applyBorder="1" applyAlignment="1" applyProtection="1">
      <alignment horizontal="left" vertical="top" wrapText="1"/>
      <protection locked="0"/>
    </xf>
    <xf numFmtId="4" fontId="4" fillId="0" borderId="0" xfId="3" applyNumberFormat="1" applyFont="1" applyFill="1" applyBorder="1" applyAlignment="1" applyProtection="1">
      <alignment vertical="top" wrapText="1"/>
      <protection locked="0"/>
    </xf>
    <xf numFmtId="0" fontId="4" fillId="0" borderId="0" xfId="9" applyNumberFormat="1" applyFont="1" applyFill="1" applyBorder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horizontal="left" vertical="top" wrapText="1"/>
      <protection locked="0"/>
    </xf>
    <xf numFmtId="4" fontId="3" fillId="0" borderId="1" xfId="3" applyNumberFormat="1" applyFont="1" applyFill="1" applyBorder="1" applyAlignment="1" applyProtection="1">
      <alignment vertical="top" wrapText="1"/>
      <protection locked="0"/>
    </xf>
    <xf numFmtId="0" fontId="11" fillId="0" borderId="5" xfId="9" applyFont="1" applyFill="1" applyBorder="1" applyAlignment="1" applyProtection="1">
      <alignment horizontal="left" vertical="top" wrapText="1"/>
      <protection locked="0"/>
    </xf>
    <xf numFmtId="0" fontId="11" fillId="0" borderId="0" xfId="9" applyFont="1" applyFill="1" applyBorder="1" applyAlignment="1" applyProtection="1">
      <alignment horizontal="left" vertical="top" wrapText="1"/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horizontal="left" vertical="top"/>
      <protection locked="0"/>
    </xf>
    <xf numFmtId="0" fontId="4" fillId="0" borderId="0" xfId="9" applyFont="1" applyBorder="1" applyAlignment="1" applyProtection="1">
      <alignment vertical="top" wrapText="1"/>
      <protection locked="0"/>
    </xf>
    <xf numFmtId="4" fontId="4" fillId="0" borderId="0" xfId="9" applyNumberFormat="1" applyFont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horizontal="left" vertical="top" wrapText="1"/>
      <protection locked="0"/>
    </xf>
    <xf numFmtId="0" fontId="4" fillId="0" borderId="5" xfId="9" applyFont="1" applyBorder="1" applyAlignment="1" applyProtection="1">
      <alignment vertical="top" wrapText="1"/>
      <protection locked="0"/>
    </xf>
    <xf numFmtId="0" fontId="4" fillId="0" borderId="5" xfId="9" applyFont="1" applyFill="1" applyBorder="1" applyAlignment="1" applyProtection="1">
      <alignment vertical="top"/>
      <protection locked="0"/>
    </xf>
    <xf numFmtId="168" fontId="4" fillId="0" borderId="0" xfId="3" applyNumberFormat="1" applyFont="1" applyFill="1" applyBorder="1" applyAlignment="1" applyProtection="1">
      <alignment vertical="top" wrapText="1"/>
      <protection locked="0"/>
    </xf>
    <xf numFmtId="168" fontId="3" fillId="0" borderId="0" xfId="3" applyNumberFormat="1" applyFont="1" applyFill="1" applyBorder="1" applyAlignment="1" applyProtection="1">
      <alignment vertical="top" wrapText="1"/>
      <protection locked="0"/>
    </xf>
    <xf numFmtId="0" fontId="10" fillId="0" borderId="0" xfId="9" applyNumberFormat="1" applyFont="1" applyFill="1" applyBorder="1" applyAlignment="1" applyProtection="1">
      <alignment horizontal="center" vertical="top"/>
      <protection locked="0"/>
    </xf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6" xfId="9" applyFont="1" applyBorder="1" applyAlignment="1" applyProtection="1">
      <alignment vertical="top" wrapText="1"/>
      <protection locked="0"/>
    </xf>
    <xf numFmtId="0" fontId="4" fillId="0" borderId="7" xfId="9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/>
      <protection locked="0"/>
    </xf>
    <xf numFmtId="4" fontId="4" fillId="0" borderId="8" xfId="9" applyNumberFormat="1" applyFont="1" applyBorder="1" applyAlignment="1" applyProtection="1">
      <alignment vertical="top"/>
      <protection locked="0"/>
    </xf>
    <xf numFmtId="0" fontId="4" fillId="0" borderId="4" xfId="9" applyNumberFormat="1" applyFont="1" applyFill="1" applyBorder="1" applyAlignment="1" applyProtection="1">
      <alignment horizontal="right" vertical="top"/>
      <protection locked="0"/>
    </xf>
    <xf numFmtId="0" fontId="3" fillId="0" borderId="0" xfId="9" applyFont="1" applyFill="1" applyBorder="1" applyAlignment="1" applyProtection="1">
      <alignment horizontal="left" vertical="center"/>
      <protection locked="0"/>
    </xf>
    <xf numFmtId="0" fontId="9" fillId="0" borderId="0" xfId="9" applyFont="1" applyFill="1" applyBorder="1" applyAlignment="1" applyProtection="1">
      <alignment horizontal="center" vertical="center"/>
      <protection locked="0"/>
    </xf>
    <xf numFmtId="0" fontId="9" fillId="0" borderId="1" xfId="9" applyFont="1" applyFill="1" applyBorder="1" applyAlignment="1" applyProtection="1">
      <alignment horizontal="center" vertical="center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5" xfId="9" applyFont="1" applyFill="1" applyBorder="1" applyAlignment="1" applyProtection="1">
      <alignment horizontal="left" vertical="top"/>
      <protection locked="0"/>
    </xf>
    <xf numFmtId="0" fontId="3" fillId="0" borderId="0" xfId="9" applyFont="1" applyFill="1" applyBorder="1" applyAlignment="1" applyProtection="1">
      <alignment horizontal="left" vertical="top"/>
      <protection locked="0"/>
    </xf>
    <xf numFmtId="0" fontId="3" fillId="0" borderId="0" xfId="9" applyFont="1" applyFill="1" applyBorder="1" applyAlignment="1" applyProtection="1">
      <alignment horizontal="center" vertical="center"/>
      <protection locked="0"/>
    </xf>
    <xf numFmtId="0" fontId="3" fillId="0" borderId="1" xfId="9" applyFont="1" applyFill="1" applyBorder="1" applyAlignment="1" applyProtection="1">
      <alignment horizontal="center" vertical="center"/>
      <protection locked="0"/>
    </xf>
    <xf numFmtId="0" fontId="3" fillId="0" borderId="5" xfId="9" applyFont="1" applyFill="1" applyBorder="1" applyAlignment="1" applyProtection="1">
      <alignment vertical="top"/>
      <protection locked="0"/>
    </xf>
    <xf numFmtId="4" fontId="3" fillId="0" borderId="0" xfId="0" applyNumberFormat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5" xfId="9" applyNumberFormat="1" applyFont="1" applyFill="1" applyBorder="1" applyAlignment="1" applyProtection="1">
      <alignment horizontal="right" vertical="top"/>
      <protection locked="0"/>
    </xf>
    <xf numFmtId="0" fontId="4" fillId="0" borderId="0" xfId="9" applyFont="1" applyFill="1" applyBorder="1" applyAlignment="1" applyProtection="1">
      <alignment horizontal="left" vertical="top" indent="1"/>
      <protection locked="0"/>
    </xf>
    <xf numFmtId="4" fontId="4" fillId="0" borderId="0" xfId="9" applyNumberFormat="1" applyFont="1" applyFill="1" applyBorder="1" applyProtection="1">
      <protection locked="0"/>
    </xf>
    <xf numFmtId="4" fontId="4" fillId="0" borderId="1" xfId="9" applyNumberFormat="1" applyFont="1" applyFill="1" applyBorder="1" applyProtection="1">
      <protection locked="0"/>
    </xf>
    <xf numFmtId="4" fontId="3" fillId="0" borderId="0" xfId="18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horizontal="left" vertical="top" wrapText="1" indent="1"/>
      <protection locked="0"/>
    </xf>
    <xf numFmtId="4" fontId="4" fillId="0" borderId="0" xfId="9" applyNumberFormat="1" applyFont="1" applyFill="1" applyBorder="1" applyAlignment="1" applyProtection="1">
      <protection locked="0"/>
    </xf>
    <xf numFmtId="4" fontId="4" fillId="0" borderId="1" xfId="9" applyNumberFormat="1" applyFont="1" applyFill="1" applyBorder="1" applyAlignment="1" applyProtection="1">
      <protection locked="0"/>
    </xf>
    <xf numFmtId="0" fontId="7" fillId="0" borderId="5" xfId="9" applyFont="1" applyFill="1" applyBorder="1" applyAlignment="1" applyProtection="1">
      <alignment horizontal="left" vertical="top"/>
      <protection locked="0"/>
    </xf>
    <xf numFmtId="0" fontId="7" fillId="0" borderId="0" xfId="9" applyFont="1" applyFill="1" applyBorder="1" applyAlignment="1" applyProtection="1">
      <alignment horizontal="left" vertical="top"/>
      <protection locked="0"/>
    </xf>
    <xf numFmtId="4" fontId="3" fillId="0" borderId="0" xfId="18" applyNumberFormat="1" applyFont="1" applyFill="1" applyBorder="1" applyAlignment="1" applyProtection="1">
      <alignment vertical="top"/>
      <protection locked="0"/>
    </xf>
    <xf numFmtId="4" fontId="3" fillId="0" borderId="0" xfId="17" applyNumberFormat="1" applyFont="1" applyFill="1" applyBorder="1" applyAlignment="1" applyProtection="1">
      <alignment vertical="top" wrapText="1"/>
      <protection locked="0"/>
    </xf>
    <xf numFmtId="0" fontId="3" fillId="0" borderId="6" xfId="9" applyNumberFormat="1" applyFont="1" applyFill="1" applyBorder="1" applyAlignment="1" applyProtection="1">
      <alignment horizontal="right" vertical="top"/>
      <protection locked="0"/>
    </xf>
    <xf numFmtId="0" fontId="4" fillId="0" borderId="7" xfId="9" applyFont="1" applyFill="1" applyBorder="1" applyAlignment="1" applyProtection="1">
      <alignment horizontal="left" vertical="top"/>
      <protection locked="0"/>
    </xf>
    <xf numFmtId="4" fontId="4" fillId="0" borderId="7" xfId="9" applyNumberFormat="1" applyFont="1" applyFill="1" applyBorder="1" applyAlignment="1" applyProtection="1">
      <alignment vertical="top"/>
      <protection locked="0"/>
    </xf>
    <xf numFmtId="4" fontId="4" fillId="0" borderId="8" xfId="9" applyNumberFormat="1" applyFont="1" applyFill="1" applyBorder="1" applyAlignment="1" applyProtection="1">
      <alignment vertical="top"/>
      <protection locked="0"/>
    </xf>
    <xf numFmtId="0" fontId="4" fillId="0" borderId="0" xfId="9" applyNumberFormat="1" applyFont="1" applyFill="1" applyBorder="1" applyAlignment="1" applyProtection="1">
      <alignment horizontal="right" vertical="top"/>
      <protection locked="0"/>
    </xf>
    <xf numFmtId="167" fontId="3" fillId="2" borderId="12" xfId="3" applyNumberFormat="1" applyFont="1" applyFill="1" applyBorder="1" applyAlignment="1">
      <alignment horizontal="center" vertical="center" wrapText="1"/>
    </xf>
    <xf numFmtId="0" fontId="3" fillId="0" borderId="24" xfId="9" applyFont="1" applyBorder="1" applyAlignment="1">
      <alignment horizontal="center" vertical="center" wrapText="1"/>
    </xf>
    <xf numFmtId="167" fontId="3" fillId="0" borderId="25" xfId="3" applyNumberFormat="1" applyFont="1" applyBorder="1" applyAlignment="1">
      <alignment horizontal="center" vertical="center" wrapText="1"/>
    </xf>
    <xf numFmtId="0" fontId="3" fillId="0" borderId="26" xfId="9" applyFont="1" applyBorder="1" applyAlignment="1">
      <alignment vertical="top" wrapText="1"/>
    </xf>
    <xf numFmtId="4" fontId="3" fillId="0" borderId="27" xfId="9" applyNumberFormat="1" applyFont="1" applyBorder="1" applyProtection="1">
      <protection locked="0"/>
    </xf>
    <xf numFmtId="4" fontId="4" fillId="0" borderId="27" xfId="9" applyNumberFormat="1" applyFont="1" applyBorder="1" applyProtection="1">
      <protection locked="0"/>
    </xf>
    <xf numFmtId="0" fontId="4" fillId="0" borderId="26" xfId="9" applyFont="1" applyBorder="1" applyAlignment="1">
      <alignment horizontal="left" vertical="top" wrapText="1" indent="1"/>
    </xf>
    <xf numFmtId="4" fontId="4" fillId="0" borderId="27" xfId="9" applyNumberFormat="1" applyFont="1" applyBorder="1" applyAlignment="1" applyProtection="1">
      <alignment vertical="top"/>
      <protection locked="0"/>
    </xf>
    <xf numFmtId="0" fontId="3" fillId="0" borderId="26" xfId="9" applyFont="1" applyBorder="1" applyAlignment="1">
      <alignment horizontal="left" vertical="top" wrapText="1"/>
    </xf>
    <xf numFmtId="0" fontId="3" fillId="0" borderId="28" xfId="9" applyFont="1" applyBorder="1" applyAlignment="1">
      <alignment vertical="center" wrapText="1"/>
    </xf>
    <xf numFmtId="4" fontId="3" fillId="0" borderId="29" xfId="9" applyNumberFormat="1" applyFont="1" applyBorder="1" applyAlignment="1" applyProtection="1">
      <alignment vertical="center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2" borderId="11" xfId="8" applyFont="1" applyFill="1" applyBorder="1" applyAlignment="1">
      <alignment horizontal="center" vertical="center" wrapText="1"/>
    </xf>
    <xf numFmtId="0" fontId="3" fillId="2" borderId="12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1" xfId="8" quotePrefix="1" applyFont="1" applyFill="1" applyBorder="1" applyAlignment="1">
      <alignment horizontal="center" vertical="center" wrapText="1"/>
    </xf>
    <xf numFmtId="0" fontId="3" fillId="2" borderId="12" xfId="8" quotePrefix="1" applyFont="1" applyFill="1" applyBorder="1" applyAlignment="1">
      <alignment horizontal="center" vertical="center" wrapText="1"/>
    </xf>
    <xf numFmtId="0" fontId="0" fillId="0" borderId="5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4" fontId="0" fillId="0" borderId="13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0" fillId="0" borderId="14" xfId="8" applyNumberFormat="1" applyFont="1" applyFill="1" applyBorder="1" applyAlignment="1" applyProtection="1">
      <alignment vertical="top"/>
      <protection locked="0"/>
    </xf>
    <xf numFmtId="4" fontId="0" fillId="0" borderId="15" xfId="8" applyNumberFormat="1" applyFont="1" applyFill="1" applyBorder="1" applyAlignment="1" applyProtection="1">
      <alignment vertical="top"/>
      <protection locked="0"/>
    </xf>
    <xf numFmtId="0" fontId="4" fillId="0" borderId="9" xfId="8" quotePrefix="1" applyFont="1" applyFill="1" applyBorder="1" applyAlignment="1" applyProtection="1">
      <alignment horizontal="center" vertical="top"/>
      <protection locked="0"/>
    </xf>
    <xf numFmtId="0" fontId="3" fillId="0" borderId="10" xfId="8" applyFont="1" applyFill="1" applyBorder="1" applyAlignment="1" applyProtection="1">
      <alignment horizontal="left" vertical="top" indent="3"/>
      <protection locked="0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4" fillId="0" borderId="4" xfId="8" quotePrefix="1" applyFont="1" applyFill="1" applyBorder="1" applyAlignment="1" applyProtection="1">
      <alignment horizontal="center" vertical="top"/>
      <protection locked="0"/>
    </xf>
    <xf numFmtId="0" fontId="4" fillId="0" borderId="2" xfId="8" applyFont="1" applyFill="1" applyBorder="1" applyAlignment="1" applyProtection="1">
      <alignment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4" fillId="0" borderId="15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horizontal="left" vertical="top"/>
    </xf>
    <xf numFmtId="0" fontId="3" fillId="0" borderId="0" xfId="8" applyFont="1" applyFill="1" applyBorder="1" applyAlignment="1" applyProtection="1">
      <alignment horizontal="justify" vertical="top" wrapText="1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horizontal="center" vertical="top"/>
    </xf>
    <xf numFmtId="0" fontId="4" fillId="0" borderId="0" xfId="8" applyFont="1" applyFill="1" applyBorder="1" applyAlignment="1" applyProtection="1">
      <alignment horizontal="left" vertical="top" wrapText="1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4" fillId="0" borderId="9" xfId="8" quotePrefix="1" applyFont="1" applyFill="1" applyBorder="1" applyAlignment="1" applyProtection="1">
      <alignment horizontal="center" vertical="top"/>
    </xf>
    <xf numFmtId="0" fontId="3" fillId="0" borderId="10" xfId="8" applyFont="1" applyFill="1" applyBorder="1" applyAlignment="1" applyProtection="1">
      <alignment horizontal="center" vertical="top" wrapText="1"/>
    </xf>
    <xf numFmtId="0" fontId="4" fillId="0" borderId="2" xfId="8" quotePrefix="1" applyFont="1" applyFill="1" applyBorder="1" applyAlignment="1" applyProtection="1">
      <alignment horizontal="center"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3" fillId="2" borderId="12" xfId="10" applyNumberFormat="1" applyFont="1" applyFill="1" applyBorder="1" applyAlignment="1">
      <alignment horizontal="center" vertical="center" wrapText="1"/>
    </xf>
    <xf numFmtId="0" fontId="3" fillId="2" borderId="12" xfId="1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" fontId="4" fillId="0" borderId="13" xfId="0" applyNumberFormat="1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4" fontId="4" fillId="0" borderId="14" xfId="0" applyNumberFormat="1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/>
    </xf>
    <xf numFmtId="4" fontId="4" fillId="0" borderId="15" xfId="0" applyNumberFormat="1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4" fontId="3" fillId="0" borderId="15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13" xfId="0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7" xfId="0" applyFont="1" applyBorder="1" applyProtection="1"/>
    <xf numFmtId="0" fontId="4" fillId="0" borderId="15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0" xfId="1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4" fillId="0" borderId="3" xfId="10" applyFont="1" applyFill="1" applyBorder="1" applyAlignment="1">
      <alignment horizontal="center" vertical="center"/>
    </xf>
    <xf numFmtId="4" fontId="4" fillId="0" borderId="13" xfId="10" applyNumberFormat="1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4" fontId="3" fillId="0" borderId="1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9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67" fontId="3" fillId="2" borderId="9" xfId="3" applyNumberFormat="1" applyFont="1" applyFill="1" applyBorder="1" applyAlignment="1" applyProtection="1">
      <alignment horizontal="center" vertical="center" wrapText="1"/>
    </xf>
    <xf numFmtId="167" fontId="3" fillId="2" borderId="12" xfId="3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/>
      <protection locked="0"/>
    </xf>
    <xf numFmtId="4" fontId="4" fillId="0" borderId="12" xfId="0" applyNumberFormat="1" applyFont="1" applyFill="1" applyBorder="1" applyAlignment="1" applyProtection="1">
      <alignment horizontal="right"/>
      <protection locked="0"/>
    </xf>
    <xf numFmtId="4" fontId="3" fillId="0" borderId="12" xfId="0" applyNumberFormat="1" applyFont="1" applyFill="1" applyBorder="1" applyAlignment="1" applyProtection="1">
      <alignment horizontal="right"/>
      <protection locked="0"/>
    </xf>
    <xf numFmtId="4" fontId="3" fillId="0" borderId="10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0" xfId="8" applyFont="1" applyFill="1" applyBorder="1" applyAlignment="1" applyProtection="1">
      <alignment horizontal="center" vertical="center" wrapText="1"/>
      <protection locked="0"/>
    </xf>
    <xf numFmtId="167" fontId="4" fillId="0" borderId="12" xfId="3" applyNumberFormat="1" applyFont="1" applyFill="1" applyBorder="1" applyAlignment="1" applyProtection="1">
      <alignment horizontal="center" vertical="center"/>
      <protection locked="0"/>
    </xf>
    <xf numFmtId="4" fontId="4" fillId="0" borderId="12" xfId="3" applyNumberFormat="1" applyFont="1" applyFill="1" applyBorder="1" applyAlignment="1" applyProtection="1">
      <alignment horizontal="center" vertical="center"/>
      <protection locked="0"/>
    </xf>
    <xf numFmtId="0" fontId="4" fillId="0" borderId="12" xfId="8" applyFont="1" applyFill="1" applyBorder="1" applyAlignment="1" applyProtection="1">
      <alignment horizontal="left"/>
      <protection locked="0"/>
    </xf>
    <xf numFmtId="4" fontId="4" fillId="0" borderId="12" xfId="8" applyNumberFormat="1" applyFont="1" applyFill="1" applyBorder="1" applyAlignment="1" applyProtection="1">
      <alignment horizontal="right"/>
      <protection locked="0"/>
    </xf>
    <xf numFmtId="0" fontId="4" fillId="0" borderId="12" xfId="8" applyFont="1" applyFill="1" applyBorder="1" applyAlignment="1" applyProtection="1">
      <alignment horizontal="center"/>
      <protection locked="0"/>
    </xf>
    <xf numFmtId="4" fontId="3" fillId="0" borderId="12" xfId="8" applyNumberFormat="1" applyFont="1" applyFill="1" applyBorder="1" applyAlignment="1" applyProtection="1">
      <alignment horizontal="right"/>
      <protection locked="0"/>
    </xf>
    <xf numFmtId="0" fontId="3" fillId="0" borderId="10" xfId="8" applyFont="1" applyFill="1" applyBorder="1" applyAlignment="1" applyProtection="1">
      <alignment horizontal="left"/>
      <protection locked="0"/>
    </xf>
    <xf numFmtId="4" fontId="3" fillId="0" borderId="10" xfId="8" applyNumberFormat="1" applyFont="1" applyFill="1" applyBorder="1" applyAlignment="1" applyProtection="1">
      <alignment horizontal="right"/>
      <protection locked="0"/>
    </xf>
    <xf numFmtId="0" fontId="3" fillId="0" borderId="12" xfId="8" applyFont="1" applyFill="1" applyBorder="1" applyAlignment="1" applyProtection="1">
      <alignment horizontal="left"/>
      <protection locked="0"/>
    </xf>
    <xf numFmtId="4" fontId="0" fillId="0" borderId="0" xfId="8" applyNumberFormat="1" applyFont="1" applyProtection="1">
      <protection locked="0"/>
    </xf>
    <xf numFmtId="0" fontId="0" fillId="0" borderId="0" xfId="8" applyFont="1" applyProtection="1"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4" fontId="3" fillId="0" borderId="1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indent="1"/>
    </xf>
    <xf numFmtId="4" fontId="4" fillId="0" borderId="14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4" fontId="3" fillId="0" borderId="15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8" fillId="0" borderId="4" xfId="0" applyFont="1" applyBorder="1"/>
    <xf numFmtId="0" fontId="0" fillId="0" borderId="5" xfId="0" applyFont="1" applyBorder="1" applyAlignment="1">
      <alignment horizontal="left" indent="1"/>
    </xf>
    <xf numFmtId="4" fontId="0" fillId="0" borderId="14" xfId="0" applyNumberFormat="1" applyFont="1" applyBorder="1"/>
    <xf numFmtId="4" fontId="0" fillId="0" borderId="1" xfId="0" applyNumberFormat="1" applyFont="1" applyBorder="1"/>
    <xf numFmtId="0" fontId="8" fillId="0" borderId="5" xfId="0" applyFont="1" applyBorder="1"/>
    <xf numFmtId="4" fontId="8" fillId="0" borderId="14" xfId="0" applyNumberFormat="1" applyFont="1" applyBorder="1"/>
    <xf numFmtId="4" fontId="8" fillId="0" borderId="1" xfId="0" applyNumberFormat="1" applyFont="1" applyBorder="1"/>
    <xf numFmtId="0" fontId="8" fillId="0" borderId="6" xfId="0" applyFont="1" applyBorder="1"/>
    <xf numFmtId="4" fontId="8" fillId="0" borderId="15" xfId="0" applyNumberFormat="1" applyFont="1" applyBorder="1"/>
    <xf numFmtId="4" fontId="8" fillId="0" borderId="8" xfId="0" applyNumberFormat="1" applyFont="1" applyBorder="1"/>
    <xf numFmtId="4" fontId="3" fillId="2" borderId="11" xfId="10" applyNumberFormat="1" applyFont="1" applyFill="1" applyBorder="1" applyAlignment="1">
      <alignment horizontal="center" vertical="center" wrapText="1"/>
    </xf>
    <xf numFmtId="4" fontId="3" fillId="2" borderId="9" xfId="10" applyNumberFormat="1" applyFont="1" applyFill="1" applyBorder="1" applyAlignment="1">
      <alignment horizontal="center" vertical="center" wrapText="1"/>
    </xf>
    <xf numFmtId="0" fontId="0" fillId="0" borderId="4" xfId="0" applyFont="1" applyBorder="1" applyProtection="1">
      <protection locked="0"/>
    </xf>
    <xf numFmtId="0" fontId="3" fillId="0" borderId="2" xfId="10" applyFont="1" applyFill="1" applyBorder="1" applyAlignment="1">
      <alignment horizontal="center" vertical="center"/>
    </xf>
    <xf numFmtId="0" fontId="3" fillId="0" borderId="13" xfId="10" applyNumberFormat="1" applyFont="1" applyFill="1" applyBorder="1" applyAlignment="1">
      <alignment horizontal="center" vertical="center" wrapText="1"/>
    </xf>
    <xf numFmtId="0" fontId="4" fillId="0" borderId="0" xfId="10" applyFont="1" applyFill="1" applyBorder="1" applyAlignment="1" applyProtection="1"/>
    <xf numFmtId="0" fontId="3" fillId="0" borderId="0" xfId="9" applyFont="1" applyFill="1" applyBorder="1" applyAlignment="1" applyProtection="1">
      <alignment horizontal="center" vertical="top"/>
      <protection hidden="1"/>
    </xf>
    <xf numFmtId="4" fontId="3" fillId="0" borderId="14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4" fillId="0" borderId="0" xfId="9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0" fillId="0" borderId="6" xfId="0" applyFont="1" applyBorder="1" applyProtection="1">
      <protection locked="0"/>
    </xf>
    <xf numFmtId="0" fontId="4" fillId="0" borderId="7" xfId="0" applyFont="1" applyFill="1" applyBorder="1" applyAlignment="1" applyProtection="1">
      <alignment horizontal="center"/>
    </xf>
    <xf numFmtId="0" fontId="0" fillId="0" borderId="9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left" indent="1"/>
      <protection locked="0"/>
    </xf>
    <xf numFmtId="4" fontId="0" fillId="0" borderId="0" xfId="0" applyNumberFormat="1" applyFont="1" applyProtection="1"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2" borderId="10" xfId="0" applyFont="1" applyFill="1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9" xfId="12" applyFont="1" applyFill="1" applyBorder="1" applyAlignment="1" applyProtection="1">
      <alignment horizontal="left" vertical="center"/>
      <protection locked="0"/>
    </xf>
    <xf numFmtId="0" fontId="3" fillId="2" borderId="11" xfId="12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4" fontId="3" fillId="2" borderId="12" xfId="1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3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2" borderId="10" xfId="9" applyFont="1" applyFill="1" applyBorder="1" applyAlignment="1" applyProtection="1">
      <alignment horizontal="centerContinuous" vertical="center" wrapText="1"/>
      <protection locked="0"/>
    </xf>
    <xf numFmtId="0" fontId="3" fillId="2" borderId="11" xfId="9" applyFont="1" applyFill="1" applyBorder="1" applyAlignment="1" applyProtection="1">
      <alignment horizontal="centerContinuous" vertical="center" wrapText="1"/>
      <protection locked="0"/>
    </xf>
    <xf numFmtId="0" fontId="6" fillId="9" borderId="15" xfId="0" applyFont="1" applyFill="1" applyBorder="1" applyAlignment="1">
      <alignment horizontal="centerContinuous"/>
    </xf>
    <xf numFmtId="0" fontId="6" fillId="10" borderId="15" xfId="9" applyFont="1" applyFill="1" applyBorder="1" applyAlignment="1" applyProtection="1">
      <alignment horizontal="centerContinuous" vertical="center" wrapText="1"/>
      <protection locked="0"/>
    </xf>
    <xf numFmtId="0" fontId="6" fillId="11" borderId="15" xfId="0" applyFont="1" applyFill="1" applyBorder="1" applyAlignment="1">
      <alignment horizontal="centerContinuous" vertical="center" wrapText="1"/>
    </xf>
    <xf numFmtId="0" fontId="6" fillId="12" borderId="15" xfId="0" applyFont="1" applyFill="1" applyBorder="1" applyAlignment="1">
      <alignment horizontal="centerContinuous" wrapText="1"/>
    </xf>
    <xf numFmtId="0" fontId="6" fillId="13" borderId="0" xfId="0" applyFont="1" applyFill="1" applyBorder="1" applyAlignment="1">
      <alignment horizontal="centerContinuous" vertical="center" wrapText="1"/>
    </xf>
    <xf numFmtId="0" fontId="6" fillId="9" borderId="12" xfId="0" applyFont="1" applyFill="1" applyBorder="1" applyAlignment="1">
      <alignment horizontal="center" vertical="center" wrapText="1"/>
    </xf>
    <xf numFmtId="4" fontId="6" fillId="10" borderId="12" xfId="0" applyNumberFormat="1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top" wrapText="1"/>
    </xf>
    <xf numFmtId="0" fontId="6" fillId="10" borderId="0" xfId="0" applyNumberFormat="1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justify" vertical="top" wrapText="1"/>
      <protection locked="0"/>
    </xf>
    <xf numFmtId="0" fontId="37" fillId="0" borderId="0" xfId="0" applyFont="1" applyAlignment="1">
      <alignment horizontal="justify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33" xfId="0" applyFont="1" applyBorder="1" applyAlignment="1">
      <alignment horizontal="center" vertical="center" wrapText="1"/>
    </xf>
    <xf numFmtId="0" fontId="3" fillId="2" borderId="13" xfId="9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1" fillId="0" borderId="0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2" xfId="0" applyFont="1" applyBorder="1" applyAlignment="1">
      <alignment vertical="center"/>
    </xf>
    <xf numFmtId="0" fontId="1" fillId="0" borderId="22" xfId="0" applyFont="1" applyBorder="1"/>
    <xf numFmtId="0" fontId="1" fillId="0" borderId="45" xfId="0" applyFont="1" applyBorder="1"/>
    <xf numFmtId="0" fontId="1" fillId="0" borderId="23" xfId="0" applyFont="1" applyBorder="1"/>
    <xf numFmtId="0" fontId="1" fillId="0" borderId="0" xfId="0" applyFont="1" applyProtection="1">
      <protection locked="0"/>
    </xf>
    <xf numFmtId="0" fontId="24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24" fillId="17" borderId="9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center"/>
      <protection locked="0"/>
    </xf>
    <xf numFmtId="0" fontId="24" fillId="0" borderId="13" xfId="0" applyFont="1" applyBorder="1" applyAlignment="1" applyProtection="1">
      <alignment vertical="center" wrapText="1"/>
      <protection locked="0"/>
    </xf>
    <xf numFmtId="0" fontId="24" fillId="0" borderId="0" xfId="0" applyFont="1"/>
    <xf numFmtId="11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24" fillId="18" borderId="9" xfId="0" applyFont="1" applyFill="1" applyBorder="1" applyAlignment="1">
      <alignment horizontal="left" vertical="center"/>
    </xf>
    <xf numFmtId="0" fontId="24" fillId="18" borderId="12" xfId="0" applyFont="1" applyFill="1" applyBorder="1" applyAlignment="1" applyProtection="1">
      <alignment horizontal="center" vertical="center"/>
      <protection locked="0"/>
    </xf>
    <xf numFmtId="0" fontId="24" fillId="18" borderId="12" xfId="0" applyFont="1" applyFill="1" applyBorder="1" applyAlignment="1" applyProtection="1">
      <alignment horizontal="center" vertical="center" wrapText="1"/>
      <protection locked="0"/>
    </xf>
    <xf numFmtId="0" fontId="24" fillId="18" borderId="11" xfId="0" applyFont="1" applyFill="1" applyBorder="1" applyAlignment="1">
      <alignment horizontal="left" vertical="center" indent="2"/>
    </xf>
    <xf numFmtId="0" fontId="24" fillId="0" borderId="14" xfId="0" applyFont="1" applyBorder="1" applyAlignment="1">
      <alignment horizontal="left" vertical="center" indent="2"/>
    </xf>
    <xf numFmtId="0" fontId="1" fillId="0" borderId="14" xfId="0" applyFont="1" applyBorder="1" applyAlignment="1">
      <alignment vertical="center"/>
    </xf>
    <xf numFmtId="0" fontId="24" fillId="0" borderId="1" xfId="0" applyFont="1" applyBorder="1" applyAlignment="1">
      <alignment horizontal="left" vertical="center" indent="2"/>
    </xf>
    <xf numFmtId="0" fontId="24" fillId="0" borderId="14" xfId="0" applyFont="1" applyFill="1" applyBorder="1" applyAlignment="1">
      <alignment horizontal="left" vertical="center" indent="2"/>
    </xf>
    <xf numFmtId="0" fontId="1" fillId="0" borderId="14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indent="2"/>
    </xf>
    <xf numFmtId="0" fontId="1" fillId="0" borderId="14" xfId="0" applyFont="1" applyFill="1" applyBorder="1" applyAlignment="1">
      <alignment horizontal="left" vertical="center" indent="3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 indent="3"/>
    </xf>
    <xf numFmtId="0" fontId="1" fillId="0" borderId="14" xfId="0" applyFont="1" applyFill="1" applyBorder="1" applyAlignment="1">
      <alignment horizontal="left" vertical="center" indent="5"/>
    </xf>
    <xf numFmtId="0" fontId="1" fillId="0" borderId="1" xfId="0" applyFont="1" applyFill="1" applyBorder="1" applyAlignment="1">
      <alignment horizontal="left" vertical="center" indent="5"/>
    </xf>
    <xf numFmtId="4" fontId="1" fillId="0" borderId="14" xfId="0" applyNumberFormat="1" applyFont="1" applyFill="1" applyBorder="1" applyAlignment="1" applyProtection="1">
      <alignment vertical="center"/>
      <protection locked="0"/>
    </xf>
    <xf numFmtId="4" fontId="1" fillId="0" borderId="14" xfId="0" applyNumberFormat="1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>
      <alignment horizontal="left" vertical="center" indent="5"/>
    </xf>
    <xf numFmtId="0" fontId="24" fillId="0" borderId="14" xfId="0" applyFont="1" applyFill="1" applyBorder="1" applyAlignment="1">
      <alignment horizontal="left" vertical="center" indent="3"/>
    </xf>
    <xf numFmtId="0" fontId="24" fillId="0" borderId="14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indent="3"/>
    </xf>
    <xf numFmtId="0" fontId="24" fillId="0" borderId="1" xfId="0" applyFont="1" applyFill="1" applyBorder="1" applyAlignment="1">
      <alignment horizontal="left" indent="2"/>
    </xf>
    <xf numFmtId="0" fontId="1" fillId="0" borderId="1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indent="2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 indent="3"/>
    </xf>
    <xf numFmtId="0" fontId="1" fillId="0" borderId="1" xfId="0" applyFont="1" applyFill="1" applyBorder="1" applyAlignment="1">
      <alignment horizontal="left" indent="3"/>
    </xf>
    <xf numFmtId="0" fontId="1" fillId="0" borderId="14" xfId="0" applyFont="1" applyFill="1" applyBorder="1"/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indent="2"/>
    </xf>
    <xf numFmtId="43" fontId="1" fillId="0" borderId="0" xfId="0" applyNumberFormat="1" applyFont="1"/>
    <xf numFmtId="0" fontId="24" fillId="18" borderId="9" xfId="0" applyFont="1" applyFill="1" applyBorder="1" applyAlignment="1">
      <alignment horizontal="center" vertical="center" wrapText="1"/>
    </xf>
    <xf numFmtId="0" fontId="24" fillId="18" borderId="9" xfId="0" applyFont="1" applyFill="1" applyBorder="1" applyAlignment="1" applyProtection="1">
      <alignment horizontal="center" vertical="center" wrapText="1"/>
      <protection locked="0"/>
    </xf>
    <xf numFmtId="0" fontId="24" fillId="18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4" fillId="0" borderId="5" xfId="0" applyFont="1" applyFill="1" applyBorder="1" applyAlignment="1">
      <alignment horizontal="left" vertical="center" indent="3"/>
    </xf>
    <xf numFmtId="0" fontId="1" fillId="0" borderId="5" xfId="0" applyFont="1" applyFill="1" applyBorder="1" applyAlignment="1">
      <alignment horizontal="left" vertical="center" indent="5"/>
    </xf>
    <xf numFmtId="0" fontId="1" fillId="0" borderId="5" xfId="0" applyFont="1" applyFill="1" applyBorder="1" applyAlignment="1">
      <alignment horizontal="left" vertical="center" indent="7"/>
    </xf>
    <xf numFmtId="4" fontId="24" fillId="0" borderId="14" xfId="0" applyNumberFormat="1" applyFont="1" applyFill="1" applyBorder="1" applyAlignment="1" applyProtection="1">
      <alignment vertical="center"/>
      <protection locked="0"/>
    </xf>
    <xf numFmtId="0" fontId="1" fillId="18" borderId="46" xfId="0" applyFont="1" applyFill="1" applyBorder="1"/>
    <xf numFmtId="0" fontId="1" fillId="0" borderId="14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1" fillId="0" borderId="15" xfId="0" applyFont="1" applyFill="1" applyBorder="1"/>
    <xf numFmtId="0" fontId="31" fillId="0" borderId="15" xfId="0" applyFont="1" applyBorder="1"/>
    <xf numFmtId="0" fontId="32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14" xfId="0" applyFont="1" applyBorder="1" applyAlignment="1">
      <alignment horizontal="left" indent="3"/>
    </xf>
    <xf numFmtId="0" fontId="1" fillId="18" borderId="46" xfId="0" applyFont="1" applyFill="1" applyBorder="1" applyAlignment="1">
      <alignment vertical="center"/>
    </xf>
    <xf numFmtId="0" fontId="1" fillId="0" borderId="14" xfId="0" applyFont="1" applyFill="1" applyBorder="1" applyAlignment="1" applyProtection="1">
      <alignment horizontal="left" vertical="center" indent="4"/>
      <protection locked="0"/>
    </xf>
    <xf numFmtId="169" fontId="1" fillId="0" borderId="14" xfId="0" applyNumberFormat="1" applyFont="1" applyFill="1" applyBorder="1" applyAlignment="1" applyProtection="1">
      <alignment vertical="center"/>
      <protection locked="0"/>
    </xf>
    <xf numFmtId="0" fontId="31" fillId="0" borderId="14" xfId="0" applyFont="1" applyFill="1" applyBorder="1" applyAlignment="1">
      <alignment horizontal="left" vertical="center"/>
    </xf>
    <xf numFmtId="16" fontId="1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4" fillId="18" borderId="12" xfId="0" applyFont="1" applyFill="1" applyBorder="1" applyAlignment="1">
      <alignment horizontal="left" vertical="center" wrapText="1" indent="3"/>
    </xf>
    <xf numFmtId="0" fontId="24" fillId="0" borderId="14" xfId="0" applyFont="1" applyFill="1" applyBorder="1" applyProtection="1">
      <protection locked="0"/>
    </xf>
    <xf numFmtId="0" fontId="1" fillId="0" borderId="14" xfId="0" applyFont="1" applyFill="1" applyBorder="1" applyAlignment="1">
      <alignment horizontal="left" vertical="center" indent="6"/>
    </xf>
    <xf numFmtId="0" fontId="1" fillId="0" borderId="14" xfId="0" applyFont="1" applyFill="1" applyBorder="1" applyProtection="1">
      <protection locked="0"/>
    </xf>
    <xf numFmtId="4" fontId="1" fillId="0" borderId="14" xfId="0" applyNumberFormat="1" applyFont="1" applyFill="1" applyBorder="1" applyProtection="1">
      <protection locked="0"/>
    </xf>
    <xf numFmtId="0" fontId="30" fillId="18" borderId="46" xfId="0" applyFont="1" applyFill="1" applyBorder="1" applyAlignment="1"/>
    <xf numFmtId="0" fontId="29" fillId="18" borderId="46" xfId="0" applyFont="1" applyFill="1" applyBorder="1" applyAlignment="1"/>
    <xf numFmtId="0" fontId="27" fillId="0" borderId="14" xfId="0" applyFont="1" applyFill="1" applyBorder="1" applyProtection="1">
      <protection locked="0"/>
    </xf>
    <xf numFmtId="0" fontId="24" fillId="0" borderId="14" xfId="0" applyFont="1" applyFill="1" applyBorder="1"/>
    <xf numFmtId="0" fontId="24" fillId="0" borderId="14" xfId="0" applyFont="1" applyFill="1" applyBorder="1" applyAlignment="1">
      <alignment horizontal="left" vertical="center" wrapText="1" indent="3"/>
    </xf>
    <xf numFmtId="0" fontId="24" fillId="0" borderId="15" xfId="0" applyFont="1" applyFill="1" applyBorder="1" applyAlignment="1">
      <alignment horizontal="left" vertical="center" wrapText="1" indent="3"/>
    </xf>
    <xf numFmtId="0" fontId="24" fillId="0" borderId="15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6"/>
    </xf>
    <xf numFmtId="0" fontId="1" fillId="0" borderId="13" xfId="0" applyFont="1" applyFill="1" applyBorder="1" applyAlignment="1" applyProtection="1">
      <alignment vertical="center"/>
      <protection locked="0"/>
    </xf>
    <xf numFmtId="0" fontId="24" fillId="0" borderId="14" xfId="0" applyFont="1" applyFill="1" applyBorder="1" applyAlignment="1">
      <alignment horizontal="left" vertical="center" wrapText="1" indent="9"/>
    </xf>
    <xf numFmtId="0" fontId="1" fillId="0" borderId="14" xfId="0" applyFont="1" applyFill="1" applyBorder="1" applyAlignment="1">
      <alignment horizontal="left" vertical="center" indent="12"/>
    </xf>
    <xf numFmtId="0" fontId="29" fillId="18" borderId="46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1" fillId="0" borderId="13" xfId="0" applyFont="1" applyFill="1" applyBorder="1" applyProtection="1">
      <protection locked="0"/>
    </xf>
    <xf numFmtId="0" fontId="29" fillId="18" borderId="46" xfId="0" applyFont="1" applyFill="1" applyBorder="1"/>
    <xf numFmtId="0" fontId="1" fillId="0" borderId="0" xfId="0" applyFont="1"/>
    <xf numFmtId="0" fontId="24" fillId="18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indent="3"/>
    </xf>
    <xf numFmtId="0" fontId="28" fillId="0" borderId="0" xfId="0" applyFont="1"/>
    <xf numFmtId="0" fontId="1" fillId="0" borderId="14" xfId="0" applyFont="1" applyFill="1" applyBorder="1" applyAlignment="1">
      <alignment horizontal="left" indent="6"/>
    </xf>
    <xf numFmtId="0" fontId="1" fillId="0" borderId="14" xfId="0" applyFont="1" applyFill="1" applyBorder="1" applyAlignment="1">
      <alignment horizontal="left" vertical="center" indent="9"/>
    </xf>
    <xf numFmtId="0" fontId="1" fillId="0" borderId="14" xfId="0" applyFont="1" applyFill="1" applyBorder="1" applyAlignment="1">
      <alignment horizontal="left" vertical="center" wrapText="1" indent="9"/>
    </xf>
    <xf numFmtId="0" fontId="1" fillId="0" borderId="14" xfId="0" applyFont="1" applyFill="1" applyBorder="1" applyAlignment="1">
      <alignment horizontal="left" wrapText="1" indent="9"/>
    </xf>
    <xf numFmtId="0" fontId="1" fillId="0" borderId="14" xfId="0" applyFont="1" applyFill="1" applyBorder="1" applyAlignment="1">
      <alignment horizontal="left" vertical="center" wrapText="1" indent="3"/>
    </xf>
    <xf numFmtId="0" fontId="24" fillId="19" borderId="13" xfId="0" applyFont="1" applyFill="1" applyBorder="1" applyAlignment="1">
      <alignment horizontal="left" vertical="center" indent="3"/>
    </xf>
    <xf numFmtId="0" fontId="24" fillId="19" borderId="14" xfId="0" applyFont="1" applyFill="1" applyBorder="1" applyAlignment="1" applyProtection="1">
      <alignment vertical="center"/>
      <protection locked="0"/>
    </xf>
    <xf numFmtId="0" fontId="1" fillId="19" borderId="14" xfId="0" applyFont="1" applyFill="1" applyBorder="1" applyAlignment="1">
      <alignment horizontal="left" vertical="center" indent="6"/>
    </xf>
    <xf numFmtId="0" fontId="1" fillId="19" borderId="14" xfId="0" applyFont="1" applyFill="1" applyBorder="1" applyAlignment="1" applyProtection="1">
      <alignment vertical="center"/>
      <protection locked="0"/>
    </xf>
    <xf numFmtId="0" fontId="1" fillId="19" borderId="14" xfId="0" applyFont="1" applyFill="1" applyBorder="1" applyAlignment="1">
      <alignment horizontal="left" vertical="center" indent="9"/>
    </xf>
    <xf numFmtId="4" fontId="1" fillId="19" borderId="14" xfId="0" applyNumberFormat="1" applyFont="1" applyFill="1" applyBorder="1" applyAlignment="1" applyProtection="1">
      <alignment vertical="center"/>
      <protection locked="0"/>
    </xf>
    <xf numFmtId="0" fontId="1" fillId="19" borderId="14" xfId="0" applyFont="1" applyFill="1" applyBorder="1" applyAlignment="1">
      <alignment horizontal="left" vertical="center" indent="3"/>
    </xf>
    <xf numFmtId="0" fontId="1" fillId="19" borderId="14" xfId="0" applyFont="1" applyFill="1" applyBorder="1" applyAlignment="1">
      <alignment vertical="center"/>
    </xf>
    <xf numFmtId="0" fontId="24" fillId="19" borderId="14" xfId="0" applyFont="1" applyFill="1" applyBorder="1" applyAlignment="1">
      <alignment horizontal="left" vertical="center" indent="3"/>
    </xf>
    <xf numFmtId="0" fontId="1" fillId="19" borderId="14" xfId="0" applyFont="1" applyFill="1" applyBorder="1" applyAlignment="1">
      <alignment horizontal="left" indent="9"/>
    </xf>
    <xf numFmtId="0" fontId="1" fillId="19" borderId="14" xfId="0" applyFont="1" applyFill="1" applyBorder="1" applyAlignment="1">
      <alignment horizontal="left" indent="3"/>
    </xf>
    <xf numFmtId="0" fontId="24" fillId="19" borderId="14" xfId="0" applyFont="1" applyFill="1" applyBorder="1" applyAlignment="1">
      <alignment horizontal="left" indent="3"/>
    </xf>
    <xf numFmtId="0" fontId="27" fillId="0" borderId="0" xfId="0" applyFont="1"/>
    <xf numFmtId="0" fontId="24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horizontal="left" vertical="center" indent="6"/>
      <protection locked="0"/>
    </xf>
    <xf numFmtId="0" fontId="1" fillId="0" borderId="15" xfId="0" applyFont="1" applyBorder="1" applyAlignment="1">
      <alignment vertical="center"/>
    </xf>
    <xf numFmtId="0" fontId="1" fillId="0" borderId="0" xfId="0" applyFont="1" applyFill="1" applyBorder="1"/>
    <xf numFmtId="0" fontId="24" fillId="18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>
      <alignment horizontal="left" vertical="center" wrapText="1" indent="6"/>
    </xf>
    <xf numFmtId="0" fontId="24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/>
    <xf numFmtId="0" fontId="24" fillId="18" borderId="1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indent="3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4" fillId="18" borderId="13" xfId="0" applyFont="1" applyFill="1" applyBorder="1" applyAlignment="1" applyProtection="1">
      <alignment horizontal="center" vertical="center" wrapText="1"/>
      <protection locked="0"/>
    </xf>
    <xf numFmtId="0" fontId="24" fillId="18" borderId="4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left" vertical="center" indent="6"/>
    </xf>
    <xf numFmtId="0" fontId="1" fillId="0" borderId="14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/>
    <xf numFmtId="4" fontId="1" fillId="0" borderId="0" xfId="0" applyNumberFormat="1" applyFont="1" applyProtection="1">
      <protection locked="0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wrapText="1" indent="9"/>
    </xf>
    <xf numFmtId="3" fontId="1" fillId="0" borderId="14" xfId="0" applyNumberFormat="1" applyFont="1" applyFill="1" applyBorder="1" applyAlignment="1" applyProtection="1">
      <alignment vertical="center"/>
      <protection locked="0"/>
    </xf>
    <xf numFmtId="10" fontId="1" fillId="0" borderId="14" xfId="0" applyNumberFormat="1" applyFont="1" applyFill="1" applyBorder="1" applyAlignment="1" applyProtection="1">
      <alignment vertical="center"/>
      <protection locked="0"/>
    </xf>
    <xf numFmtId="9" fontId="1" fillId="0" borderId="14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center" wrapText="1" indent="3"/>
    </xf>
    <xf numFmtId="0" fontId="0" fillId="0" borderId="0" xfId="8" applyFont="1" applyProtection="1">
      <protection locked="0"/>
    </xf>
    <xf numFmtId="0" fontId="10" fillId="0" borderId="0" xfId="8" applyFont="1"/>
    <xf numFmtId="0" fontId="0" fillId="0" borderId="0" xfId="8" applyFont="1"/>
    <xf numFmtId="0" fontId="6" fillId="11" borderId="4" xfId="10" applyFont="1" applyFill="1" applyBorder="1" applyAlignment="1" applyProtection="1">
      <alignment horizontal="center" vertical="center" wrapText="1"/>
      <protection locked="0"/>
    </xf>
    <xf numFmtId="0" fontId="6" fillId="11" borderId="3" xfId="10" applyFont="1" applyFill="1" applyBorder="1" applyAlignment="1">
      <alignment horizontal="center" vertical="center"/>
    </xf>
    <xf numFmtId="4" fontId="6" fillId="11" borderId="13" xfId="10" applyNumberFormat="1" applyFont="1" applyFill="1" applyBorder="1" applyAlignment="1">
      <alignment horizontal="center" vertical="center" wrapText="1"/>
    </xf>
    <xf numFmtId="4" fontId="6" fillId="11" borderId="3" xfId="10" applyNumberFormat="1" applyFont="1" applyFill="1" applyBorder="1" applyAlignment="1">
      <alignment horizontal="center" vertical="center" wrapText="1"/>
    </xf>
    <xf numFmtId="0" fontId="6" fillId="11" borderId="6" xfId="10" applyFont="1" applyFill="1" applyBorder="1" applyAlignment="1" applyProtection="1">
      <alignment horizontal="center" vertical="center" wrapText="1"/>
      <protection locked="0"/>
    </xf>
    <xf numFmtId="0" fontId="6" fillId="11" borderId="8" xfId="10" applyFont="1" applyFill="1" applyBorder="1" applyAlignment="1">
      <alignment horizontal="center" vertical="top"/>
    </xf>
    <xf numFmtId="4" fontId="6" fillId="11" borderId="12" xfId="10" applyNumberFormat="1" applyFont="1" applyFill="1" applyBorder="1" applyAlignment="1">
      <alignment horizontal="center" vertical="center" wrapText="1"/>
    </xf>
    <xf numFmtId="4" fontId="6" fillId="11" borderId="15" xfId="10" applyNumberFormat="1" applyFont="1" applyFill="1" applyBorder="1" applyAlignment="1">
      <alignment horizontal="center" vertical="top" wrapText="1"/>
    </xf>
    <xf numFmtId="4" fontId="6" fillId="11" borderId="8" xfId="10" applyNumberFormat="1" applyFont="1" applyFill="1" applyBorder="1" applyAlignment="1">
      <alignment horizontal="center" vertical="top" wrapText="1"/>
    </xf>
    <xf numFmtId="0" fontId="6" fillId="0" borderId="9" xfId="9" applyFont="1" applyBorder="1" applyAlignment="1" applyProtection="1">
      <alignment horizontal="center" vertical="top"/>
      <protection hidden="1"/>
    </xf>
    <xf numFmtId="0" fontId="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right"/>
      <protection hidden="1"/>
    </xf>
    <xf numFmtId="0" fontId="19" fillId="0" borderId="11" xfId="0" applyFont="1" applyBorder="1" applyAlignment="1">
      <alignment horizontal="left" vertical="center" indent="2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>
      <alignment horizontal="center" vertical="center" wrapText="1"/>
    </xf>
    <xf numFmtId="15" fontId="0" fillId="0" borderId="12" xfId="0" applyNumberFormat="1" applyFont="1" applyBorder="1" applyProtection="1">
      <protection locked="0"/>
    </xf>
    <xf numFmtId="4" fontId="0" fillId="0" borderId="12" xfId="0" applyNumberFormat="1" applyFont="1" applyBorder="1" applyProtection="1">
      <protection locked="0"/>
    </xf>
    <xf numFmtId="0" fontId="0" fillId="0" borderId="1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wrapText="1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left" vertical="center" indent="3"/>
    </xf>
    <xf numFmtId="0" fontId="0" fillId="0" borderId="12" xfId="0" applyFont="1" applyBorder="1" applyAlignment="1" applyProtection="1">
      <alignment wrapText="1"/>
      <protection locked="0"/>
    </xf>
    <xf numFmtId="0" fontId="19" fillId="0" borderId="11" xfId="0" applyFont="1" applyBorder="1" applyAlignment="1">
      <alignment horizontal="left" vertical="center" wrapText="1" indent="2"/>
    </xf>
    <xf numFmtId="0" fontId="0" fillId="5" borderId="12" xfId="0" applyFont="1" applyFill="1" applyBorder="1" applyProtection="1">
      <protection locked="0"/>
    </xf>
    <xf numFmtId="4" fontId="0" fillId="5" borderId="12" xfId="0" applyNumberFormat="1" applyFont="1" applyFill="1" applyBorder="1" applyProtection="1">
      <protection locked="0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0" fontId="10" fillId="0" borderId="9" xfId="9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>
      <alignment horizontal="left" vertical="center" wrapText="1" indent="1"/>
    </xf>
    <xf numFmtId="0" fontId="0" fillId="0" borderId="12" xfId="0" applyFont="1" applyBorder="1" applyAlignment="1" applyProtection="1">
      <alignment horizontal="center" vertical="center" wrapText="1"/>
      <protection locked="0"/>
    </xf>
    <xf numFmtId="15" fontId="0" fillId="0" borderId="0" xfId="0" applyNumberFormat="1" applyFont="1"/>
    <xf numFmtId="0" fontId="4" fillId="0" borderId="4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13" xfId="8" applyFont="1" applyFill="1" applyBorder="1" applyAlignment="1">
      <alignment horizontal="center" vertical="center" wrapText="1"/>
    </xf>
    <xf numFmtId="0" fontId="3" fillId="0" borderId="42" xfId="0" applyFont="1" applyFill="1" applyBorder="1" applyAlignment="1" applyProtection="1">
      <alignment horizontal="left" vertical="center"/>
      <protection hidden="1"/>
    </xf>
    <xf numFmtId="0" fontId="3" fillId="0" borderId="48" xfId="0" applyFont="1" applyFill="1" applyBorder="1" applyAlignment="1" applyProtection="1">
      <alignment horizontal="left" vertical="center" wrapText="1"/>
    </xf>
    <xf numFmtId="4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vertical="center"/>
      <protection hidden="1"/>
    </xf>
    <xf numFmtId="0" fontId="3" fillId="0" borderId="11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3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horizontal="left" vertical="center"/>
      <protection hidden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9" applyFont="1" applyFill="1" applyBorder="1" applyAlignment="1">
      <alignment horizontal="center" vertical="center" wrapText="1"/>
    </xf>
    <xf numFmtId="0" fontId="3" fillId="0" borderId="12" xfId="9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left" vertical="top" wrapText="1"/>
      <protection locked="0"/>
    </xf>
    <xf numFmtId="0" fontId="0" fillId="0" borderId="12" xfId="0" applyNumberFormat="1" applyFont="1" applyFill="1" applyBorder="1" applyAlignment="1" applyProtection="1">
      <alignment horizontal="left" vertical="top"/>
      <protection locked="0"/>
    </xf>
    <xf numFmtId="0" fontId="6" fillId="11" borderId="11" xfId="9" applyFont="1" applyFill="1" applyBorder="1" applyAlignment="1">
      <alignment horizontal="center" vertical="center" wrapText="1"/>
    </xf>
    <xf numFmtId="0" fontId="6" fillId="11" borderId="12" xfId="9" applyFont="1" applyFill="1" applyBorder="1" applyAlignment="1">
      <alignment horizontal="center" vertical="center" wrapText="1"/>
    </xf>
    <xf numFmtId="4" fontId="6" fillId="11" borderId="12" xfId="9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10" borderId="7" xfId="0" applyFont="1" applyFill="1" applyBorder="1" applyAlignment="1" applyProtection="1">
      <alignment horizontal="left"/>
      <protection locked="0"/>
    </xf>
    <xf numFmtId="0" fontId="0" fillId="1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10" borderId="8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Protection="1"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49" fontId="3" fillId="0" borderId="12" xfId="9" applyNumberFormat="1" applyFont="1" applyFill="1" applyBorder="1" applyAlignment="1">
      <alignment horizontal="center" vertical="center" wrapText="1"/>
    </xf>
    <xf numFmtId="4" fontId="3" fillId="0" borderId="12" xfId="9" applyNumberFormat="1" applyFont="1" applyFill="1" applyBorder="1" applyAlignment="1">
      <alignment horizontal="center" vertical="center"/>
    </xf>
    <xf numFmtId="4" fontId="3" fillId="0" borderId="12" xfId="9" applyNumberFormat="1" applyFont="1" applyFill="1" applyBorder="1" applyAlignment="1">
      <alignment horizontal="center" vertical="center" wrapText="1"/>
    </xf>
    <xf numFmtId="49" fontId="0" fillId="0" borderId="12" xfId="0" applyNumberFormat="1" applyFont="1" applyBorder="1" applyAlignment="1" applyProtection="1">
      <alignment horizontal="left" vertical="top"/>
      <protection locked="0"/>
    </xf>
    <xf numFmtId="4" fontId="0" fillId="0" borderId="12" xfId="0" applyNumberFormat="1" applyFont="1" applyBorder="1" applyAlignment="1" applyProtection="1">
      <alignment horizontal="right" vertical="top"/>
      <protection locked="0"/>
    </xf>
    <xf numFmtId="0" fontId="3" fillId="5" borderId="0" xfId="10" applyFont="1" applyFill="1" applyAlignment="1">
      <alignment horizontal="center" vertical="center"/>
    </xf>
    <xf numFmtId="0" fontId="3" fillId="5" borderId="0" xfId="1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/>
    <xf numFmtId="0" fontId="4" fillId="0" borderId="0" xfId="9" applyFont="1" applyAlignment="1">
      <alignment horizontal="left" vertical="center" wrapText="1"/>
    </xf>
    <xf numFmtId="0" fontId="4" fillId="0" borderId="0" xfId="9" applyFont="1" applyAlignment="1">
      <alignment horizontal="left" vertical="top" wrapText="1"/>
    </xf>
    <xf numFmtId="0" fontId="3" fillId="0" borderId="5" xfId="9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horizontal="center" vertical="top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>
      <alignment horizontal="center" vertical="center"/>
    </xf>
    <xf numFmtId="0" fontId="3" fillId="2" borderId="3" xfId="8" applyFont="1" applyFill="1" applyBorder="1" applyAlignment="1">
      <alignment horizontal="center" vertical="center"/>
    </xf>
    <xf numFmtId="0" fontId="3" fillId="2" borderId="5" xfId="8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2" borderId="6" xfId="8" applyFont="1" applyFill="1" applyBorder="1" applyAlignment="1">
      <alignment horizontal="center" vertical="center"/>
    </xf>
    <xf numFmtId="0" fontId="3" fillId="2" borderId="8" xfId="8" applyFont="1" applyFill="1" applyBorder="1" applyAlignment="1">
      <alignment horizontal="center" vertical="center"/>
    </xf>
    <xf numFmtId="0" fontId="3" fillId="2" borderId="13" xfId="8" applyFont="1" applyFill="1" applyBorder="1" applyAlignment="1">
      <alignment horizontal="center" vertical="center" wrapText="1"/>
    </xf>
    <xf numFmtId="0" fontId="3" fillId="2" borderId="15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2" borderId="3" xfId="8" applyFont="1" applyFill="1" applyBorder="1" applyAlignment="1">
      <alignment horizontal="center" vertical="center" wrapText="1"/>
    </xf>
    <xf numFmtId="0" fontId="3" fillId="2" borderId="5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2" borderId="9" xfId="10" applyFont="1" applyFill="1" applyBorder="1" applyAlignment="1" applyProtection="1">
      <alignment horizontal="center" vertical="center" wrapText="1"/>
      <protection locked="0"/>
    </xf>
    <xf numFmtId="0" fontId="3" fillId="2" borderId="10" xfId="10" applyFont="1" applyFill="1" applyBorder="1" applyAlignment="1" applyProtection="1">
      <alignment horizontal="center" vertical="center" wrapText="1"/>
      <protection locked="0"/>
    </xf>
    <xf numFmtId="0" fontId="3" fillId="2" borderId="11" xfId="10" applyFont="1" applyFill="1" applyBorder="1" applyAlignment="1" applyProtection="1">
      <alignment horizontal="center" vertical="center" wrapText="1"/>
      <protection locked="0"/>
    </xf>
    <xf numFmtId="4" fontId="3" fillId="2" borderId="13" xfId="10" applyNumberFormat="1" applyFont="1" applyFill="1" applyBorder="1" applyAlignment="1">
      <alignment horizontal="center" vertical="center" wrapText="1"/>
    </xf>
    <xf numFmtId="4" fontId="3" fillId="2" borderId="15" xfId="10" applyNumberFormat="1" applyFont="1" applyFill="1" applyBorder="1" applyAlignment="1">
      <alignment horizontal="center" vertical="center" wrapText="1"/>
    </xf>
    <xf numFmtId="0" fontId="3" fillId="2" borderId="4" xfId="10" applyFont="1" applyFill="1" applyBorder="1" applyAlignment="1">
      <alignment horizontal="center" vertical="center"/>
    </xf>
    <xf numFmtId="0" fontId="3" fillId="2" borderId="3" xfId="10" applyFont="1" applyFill="1" applyBorder="1" applyAlignment="1">
      <alignment horizontal="center" vertical="center"/>
    </xf>
    <xf numFmtId="0" fontId="3" fillId="2" borderId="5" xfId="10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3" fillId="2" borderId="6" xfId="10" applyFont="1" applyFill="1" applyBorder="1" applyAlignment="1">
      <alignment horizontal="center" vertical="center"/>
    </xf>
    <xf numFmtId="0" fontId="3" fillId="2" borderId="8" xfId="1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7" fontId="3" fillId="2" borderId="9" xfId="3" applyNumberFormat="1" applyFont="1" applyFill="1" applyBorder="1" applyAlignment="1" applyProtection="1">
      <alignment horizontal="center" vertical="center"/>
      <protection locked="0"/>
    </xf>
    <xf numFmtId="167" fontId="3" fillId="2" borderId="10" xfId="3" applyNumberFormat="1" applyFont="1" applyFill="1" applyBorder="1" applyAlignment="1" applyProtection="1">
      <alignment horizontal="center" vertical="center"/>
      <protection locked="0"/>
    </xf>
    <xf numFmtId="167" fontId="3" fillId="2" borderId="11" xfId="3" applyNumberFormat="1" applyFont="1" applyFill="1" applyBorder="1" applyAlignment="1" applyProtection="1">
      <alignment horizontal="center" vertical="center"/>
      <protection locked="0"/>
    </xf>
    <xf numFmtId="167" fontId="3" fillId="2" borderId="9" xfId="3" applyNumberFormat="1" applyFont="1" applyFill="1" applyBorder="1" applyAlignment="1" applyProtection="1">
      <alignment horizontal="center" vertical="center" wrapText="1"/>
    </xf>
    <xf numFmtId="167" fontId="3" fillId="2" borderId="10" xfId="3" applyNumberFormat="1" applyFont="1" applyFill="1" applyBorder="1" applyAlignment="1" applyProtection="1">
      <alignment horizontal="center" vertical="center" wrapText="1"/>
    </xf>
    <xf numFmtId="167" fontId="3" fillId="2" borderId="11" xfId="3" applyNumberFormat="1" applyFont="1" applyFill="1" applyBorder="1" applyAlignment="1" applyProtection="1">
      <alignment horizontal="center" vertical="center" wrapText="1"/>
    </xf>
    <xf numFmtId="167" fontId="3" fillId="2" borderId="4" xfId="3" applyNumberFormat="1" applyFont="1" applyFill="1" applyBorder="1" applyAlignment="1" applyProtection="1">
      <alignment horizontal="center" vertical="center" wrapText="1"/>
    </xf>
    <xf numFmtId="167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12" xfId="8" applyFont="1" applyFill="1" applyBorder="1" applyAlignment="1" applyProtection="1">
      <alignment horizontal="center" vertical="center" wrapText="1"/>
      <protection locked="0"/>
    </xf>
    <xf numFmtId="167" fontId="3" fillId="2" borderId="12" xfId="3" applyNumberFormat="1" applyFont="1" applyFill="1" applyBorder="1" applyAlignment="1" applyProtection="1">
      <alignment horizontal="center" vertical="center"/>
      <protection locked="0"/>
    </xf>
    <xf numFmtId="167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0" applyFont="1" applyFill="1" applyBorder="1" applyAlignment="1">
      <alignment horizontal="center" vertical="center"/>
    </xf>
    <xf numFmtId="0" fontId="3" fillId="2" borderId="0" xfId="10" applyFont="1" applyFill="1" applyBorder="1" applyAlignment="1">
      <alignment horizontal="center" vertical="center"/>
    </xf>
    <xf numFmtId="0" fontId="3" fillId="2" borderId="7" xfId="1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6" fillId="14" borderId="5" xfId="9" applyFont="1" applyFill="1" applyBorder="1" applyAlignment="1" applyProtection="1">
      <alignment horizontal="center" vertical="center" wrapText="1"/>
      <protection locked="0"/>
    </xf>
    <xf numFmtId="0" fontId="6" fillId="14" borderId="0" xfId="9" applyFont="1" applyFill="1" applyBorder="1" applyAlignment="1" applyProtection="1">
      <alignment horizontal="center" vertical="center" wrapText="1"/>
      <protection locked="0"/>
    </xf>
    <xf numFmtId="0" fontId="8" fillId="15" borderId="30" xfId="0" applyFont="1" applyFill="1" applyBorder="1" applyAlignment="1">
      <alignment horizontal="center" vertical="center" wrapText="1"/>
    </xf>
    <xf numFmtId="0" fontId="8" fillId="15" borderId="31" xfId="0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horizontal="center" vertical="center" wrapText="1"/>
    </xf>
    <xf numFmtId="0" fontId="18" fillId="16" borderId="35" xfId="0" applyFont="1" applyFill="1" applyBorder="1" applyAlignment="1" applyProtection="1">
      <alignment horizontal="center" vertical="center" wrapText="1"/>
      <protection locked="0"/>
    </xf>
    <xf numFmtId="0" fontId="35" fillId="16" borderId="36" xfId="0" applyFont="1" applyFill="1" applyBorder="1" applyAlignment="1" applyProtection="1">
      <alignment horizontal="center" vertical="center" wrapText="1"/>
      <protection locked="0"/>
    </xf>
    <xf numFmtId="0" fontId="35" fillId="16" borderId="37" xfId="0" applyFont="1" applyFill="1" applyBorder="1" applyAlignment="1" applyProtection="1">
      <alignment horizontal="center" vertical="center" wrapText="1"/>
      <protection locked="0"/>
    </xf>
    <xf numFmtId="0" fontId="35" fillId="16" borderId="38" xfId="0" applyFont="1" applyFill="1" applyBorder="1" applyAlignment="1" applyProtection="1">
      <alignment horizontal="center" vertical="center" wrapText="1"/>
      <protection locked="0"/>
    </xf>
    <xf numFmtId="0" fontId="35" fillId="16" borderId="0" xfId="0" applyFont="1" applyFill="1" applyBorder="1" applyAlignment="1" applyProtection="1">
      <alignment horizontal="center" vertical="center" wrapText="1"/>
      <protection locked="0"/>
    </xf>
    <xf numFmtId="0" fontId="35" fillId="16" borderId="39" xfId="0" applyFont="1" applyFill="1" applyBorder="1" applyAlignment="1" applyProtection="1">
      <alignment horizontal="center" vertical="center" wrapText="1"/>
      <protection locked="0"/>
    </xf>
    <xf numFmtId="0" fontId="35" fillId="16" borderId="40" xfId="0" applyFont="1" applyFill="1" applyBorder="1" applyAlignment="1" applyProtection="1">
      <alignment horizontal="center" vertical="center" wrapText="1"/>
      <protection locked="0"/>
    </xf>
    <xf numFmtId="0" fontId="35" fillId="16" borderId="34" xfId="0" applyFont="1" applyFill="1" applyBorder="1" applyAlignment="1" applyProtection="1">
      <alignment horizontal="center" vertical="center" wrapText="1"/>
      <protection locked="0"/>
    </xf>
    <xf numFmtId="0" fontId="35" fillId="16" borderId="41" xfId="0" applyFont="1" applyFill="1" applyBorder="1" applyAlignment="1" applyProtection="1">
      <alignment horizontal="center" vertical="center" wrapText="1"/>
      <protection locked="0"/>
    </xf>
    <xf numFmtId="0" fontId="8" fillId="0" borderId="34" xfId="0" applyNumberFormat="1" applyFont="1" applyFill="1" applyBorder="1" applyAlignment="1" applyProtection="1">
      <alignment horizontal="justify" vertical="top" wrapText="1"/>
      <protection locked="0"/>
    </xf>
    <xf numFmtId="0" fontId="34" fillId="17" borderId="42" xfId="0" applyFont="1" applyFill="1" applyBorder="1" applyAlignment="1">
      <alignment horizontal="center" vertical="center"/>
    </xf>
    <xf numFmtId="0" fontId="34" fillId="17" borderId="43" xfId="0" applyFont="1" applyFill="1" applyBorder="1" applyAlignment="1">
      <alignment horizontal="center" vertical="center"/>
    </xf>
    <xf numFmtId="0" fontId="34" fillId="17" borderId="44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vertical="center"/>
      <protection locked="0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5" xfId="0" applyFont="1" applyFill="1" applyBorder="1" applyAlignment="1">
      <alignment horizontal="center" vertical="center"/>
    </xf>
    <xf numFmtId="0" fontId="24" fillId="18" borderId="0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18" borderId="5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 applyProtection="1">
      <alignment horizontal="center" vertical="center"/>
    </xf>
    <xf numFmtId="0" fontId="24" fillId="18" borderId="1" xfId="0" applyFont="1" applyFill="1" applyBorder="1" applyAlignment="1" applyProtection="1">
      <alignment horizontal="center" vertical="center"/>
    </xf>
    <xf numFmtId="0" fontId="24" fillId="18" borderId="6" xfId="0" applyFont="1" applyFill="1" applyBorder="1" applyAlignment="1">
      <alignment horizontal="center" vertical="center"/>
    </xf>
    <xf numFmtId="0" fontId="24" fillId="18" borderId="7" xfId="0" applyFont="1" applyFill="1" applyBorder="1" applyAlignment="1">
      <alignment horizontal="center" vertical="center"/>
    </xf>
    <xf numFmtId="0" fontId="24" fillId="18" borderId="8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justify" vertical="center" wrapText="1"/>
    </xf>
    <xf numFmtId="0" fontId="34" fillId="0" borderId="7" xfId="0" applyFont="1" applyBorder="1" applyAlignment="1">
      <alignment horizontal="left" vertical="center"/>
    </xf>
    <xf numFmtId="0" fontId="24" fillId="18" borderId="13" xfId="0" applyFont="1" applyFill="1" applyBorder="1" applyAlignment="1">
      <alignment horizontal="center" vertical="center"/>
    </xf>
    <xf numFmtId="0" fontId="24" fillId="18" borderId="15" xfId="0" applyFont="1" applyFill="1" applyBorder="1" applyAlignment="1">
      <alignment horizontal="center" vertical="center"/>
    </xf>
    <xf numFmtId="0" fontId="24" fillId="18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4" fillId="18" borderId="12" xfId="0" applyFont="1" applyFill="1" applyBorder="1" applyAlignment="1">
      <alignment horizontal="center" vertical="center" wrapText="1"/>
    </xf>
    <xf numFmtId="0" fontId="24" fillId="18" borderId="15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 applyProtection="1">
      <alignment horizontal="center" vertical="center"/>
    </xf>
    <xf numFmtId="0" fontId="24" fillId="18" borderId="14" xfId="0" applyFont="1" applyFill="1" applyBorder="1" applyAlignment="1">
      <alignment horizontal="center" vertical="center"/>
    </xf>
    <xf numFmtId="0" fontId="24" fillId="18" borderId="14" xfId="0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0" fontId="24" fillId="18" borderId="11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 applyProtection="1">
      <alignment horizontal="center" vertical="center"/>
      <protection locked="0"/>
    </xf>
    <xf numFmtId="0" fontId="24" fillId="18" borderId="15" xfId="0" applyFont="1" applyFill="1" applyBorder="1" applyAlignment="1" applyProtection="1">
      <alignment horizontal="center" vertical="center"/>
      <protection locked="0"/>
    </xf>
    <xf numFmtId="0" fontId="24" fillId="18" borderId="13" xfId="0" applyFont="1" applyFill="1" applyBorder="1" applyAlignment="1" applyProtection="1">
      <alignment horizontal="left" vertical="center"/>
    </xf>
    <xf numFmtId="0" fontId="24" fillId="18" borderId="15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4" fillId="18" borderId="13" xfId="0" applyFont="1" applyFill="1" applyBorder="1" applyAlignment="1" applyProtection="1">
      <alignment horizontal="center" vertical="center" wrapText="1"/>
      <protection locked="0"/>
    </xf>
    <xf numFmtId="0" fontId="24" fillId="18" borderId="15" xfId="0" applyFont="1" applyFill="1" applyBorder="1" applyAlignment="1" applyProtection="1">
      <alignment horizontal="center" vertical="center" wrapText="1"/>
      <protection locked="0"/>
    </xf>
    <xf numFmtId="0" fontId="24" fillId="18" borderId="13" xfId="0" applyFont="1" applyFill="1" applyBorder="1" applyAlignment="1" applyProtection="1">
      <alignment horizontal="center" vertical="center" wrapText="1"/>
    </xf>
    <xf numFmtId="0" fontId="24" fillId="18" borderId="15" xfId="0" applyFont="1" applyFill="1" applyBorder="1" applyAlignment="1" applyProtection="1">
      <alignment horizontal="center" vertical="center" wrapText="1"/>
    </xf>
    <xf numFmtId="0" fontId="24" fillId="18" borderId="13" xfId="0" applyFont="1" applyFill="1" applyBorder="1" applyAlignment="1" applyProtection="1">
      <alignment horizontal="left" vertical="center" wrapText="1"/>
    </xf>
    <xf numFmtId="0" fontId="24" fillId="18" borderId="15" xfId="0" applyFont="1" applyFill="1" applyBorder="1" applyAlignment="1" applyProtection="1">
      <alignment horizontal="left" vertical="center" wrapText="1"/>
    </xf>
    <xf numFmtId="0" fontId="3" fillId="0" borderId="10" xfId="10" applyFont="1" applyFill="1" applyBorder="1" applyAlignment="1" applyProtection="1">
      <alignment vertical="center"/>
    </xf>
    <xf numFmtId="0" fontId="3" fillId="0" borderId="11" xfId="10" applyFont="1" applyFill="1" applyBorder="1" applyAlignment="1" applyProtection="1">
      <alignment vertical="center"/>
    </xf>
    <xf numFmtId="0" fontId="6" fillId="11" borderId="9" xfId="10" applyFont="1" applyFill="1" applyBorder="1" applyAlignment="1" applyProtection="1">
      <alignment horizontal="center" vertical="center" wrapText="1"/>
      <protection locked="0"/>
    </xf>
    <xf numFmtId="0" fontId="6" fillId="11" borderId="10" xfId="10" applyFont="1" applyFill="1" applyBorder="1" applyAlignment="1" applyProtection="1">
      <alignment horizontal="center" vertical="center" wrapText="1"/>
      <protection locked="0"/>
    </xf>
    <xf numFmtId="0" fontId="6" fillId="11" borderId="11" xfId="10" applyFont="1" applyFill="1" applyBorder="1" applyAlignment="1" applyProtection="1">
      <alignment horizontal="center" vertical="center" wrapText="1"/>
      <protection locked="0"/>
    </xf>
    <xf numFmtId="4" fontId="6" fillId="11" borderId="9" xfId="10" applyNumberFormat="1" applyFont="1" applyFill="1" applyBorder="1" applyAlignment="1">
      <alignment horizontal="center" vertical="center" wrapText="1"/>
    </xf>
    <xf numFmtId="4" fontId="6" fillId="11" borderId="11" xfId="1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 indent="1"/>
    </xf>
    <xf numFmtId="0" fontId="19" fillId="0" borderId="11" xfId="0" applyFont="1" applyFill="1" applyBorder="1" applyAlignment="1">
      <alignment horizontal="left" vertical="center" wrapText="1" indent="1"/>
    </xf>
    <xf numFmtId="0" fontId="3" fillId="2" borderId="9" xfId="8" applyFont="1" applyFill="1" applyBorder="1" applyAlignment="1">
      <alignment horizontal="center" vertical="center"/>
    </xf>
    <xf numFmtId="0" fontId="3" fillId="2" borderId="11" xfId="8" applyFont="1" applyFill="1" applyBorder="1" applyAlignment="1">
      <alignment horizontal="center" vertical="center"/>
    </xf>
    <xf numFmtId="0" fontId="3" fillId="0" borderId="9" xfId="9" applyFont="1" applyFill="1" applyBorder="1" applyAlignment="1" applyProtection="1">
      <alignment horizontal="center" vertical="center" wrapText="1"/>
      <protection locked="0"/>
    </xf>
    <xf numFmtId="0" fontId="3" fillId="0" borderId="10" xfId="9" applyFont="1" applyFill="1" applyBorder="1" applyAlignment="1" applyProtection="1">
      <alignment horizontal="center" vertical="center" wrapText="1"/>
      <protection locked="0"/>
    </xf>
    <xf numFmtId="0" fontId="3" fillId="0" borderId="11" xfId="9" applyFont="1" applyFill="1" applyBorder="1" applyAlignment="1" applyProtection="1">
      <alignment horizontal="center" vertical="center" wrapText="1"/>
      <protection locked="0"/>
    </xf>
    <xf numFmtId="0" fontId="3" fillId="0" borderId="9" xfId="9" applyFont="1" applyFill="1" applyBorder="1" applyAlignment="1" applyProtection="1">
      <alignment horizontal="center" vertical="center"/>
      <protection locked="0"/>
    </xf>
    <xf numFmtId="0" fontId="3" fillId="0" borderId="11" xfId="9" applyFont="1" applyFill="1" applyBorder="1" applyAlignment="1" applyProtection="1">
      <alignment horizontal="center" vertical="center"/>
      <protection locked="0"/>
    </xf>
    <xf numFmtId="0" fontId="3" fillId="0" borderId="13" xfId="9" applyFont="1" applyFill="1" applyBorder="1" applyAlignment="1" applyProtection="1">
      <alignment horizontal="center" vertical="center" wrapText="1"/>
      <protection locked="0"/>
    </xf>
    <xf numFmtId="0" fontId="3" fillId="0" borderId="15" xfId="9" applyFont="1" applyFill="1" applyBorder="1" applyAlignment="1" applyProtection="1">
      <alignment horizontal="center" vertical="center" wrapText="1"/>
      <protection locked="0"/>
    </xf>
    <xf numFmtId="0" fontId="6" fillId="11" borderId="10" xfId="9" applyFont="1" applyFill="1" applyBorder="1" applyAlignment="1" applyProtection="1">
      <alignment horizontal="center" vertical="center" wrapText="1"/>
      <protection locked="0"/>
    </xf>
    <xf numFmtId="0" fontId="6" fillId="11" borderId="11" xfId="9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</cellXfs>
  <cellStyles count="21">
    <cellStyle name="=C:\WINNT\SYSTEM32\COMMAND.COM" xfId="1" xr:uid="{00000000-0005-0000-0000-000006000000}"/>
    <cellStyle name="Euro" xfId="2" xr:uid="{00000000-0005-0000-0000-000007000000}"/>
    <cellStyle name="Millares 2" xfId="3" xr:uid="{00000000-0005-0000-0000-000008000000}"/>
    <cellStyle name="Millares 2 2" xfId="4" xr:uid="{00000000-0005-0000-0000-000009000000}"/>
    <cellStyle name="Millares 2 3" xfId="5" xr:uid="{00000000-0005-0000-0000-00000A000000}"/>
    <cellStyle name="Millares 2 5" xfId="18" xr:uid="{00000000-0005-0000-0000-000017000000}"/>
    <cellStyle name="Millares 2 6" xfId="17" xr:uid="{00000000-0005-0000-0000-000016000000}"/>
    <cellStyle name="Millares 3" xfId="6" xr:uid="{00000000-0005-0000-0000-00000B000000}"/>
    <cellStyle name="Moneda 2" xfId="7" xr:uid="{00000000-0005-0000-0000-00000C000000}"/>
    <cellStyle name="Normal" xfId="0" builtinId="0"/>
    <cellStyle name="Normal 2" xfId="8" xr:uid="{00000000-0005-0000-0000-00000D000000}"/>
    <cellStyle name="Normal 2 2" xfId="9" xr:uid="{00000000-0005-0000-0000-00000E000000}"/>
    <cellStyle name="Normal 2 3" xfId="19" xr:uid="{00000000-0005-0000-0000-000018000000}"/>
    <cellStyle name="Normal 3" xfId="10" xr:uid="{00000000-0005-0000-0000-00000F000000}"/>
    <cellStyle name="Normal 3 2" xfId="20" xr:uid="{00000000-0005-0000-0000-000019000000}"/>
    <cellStyle name="Normal 4" xfId="11" xr:uid="{00000000-0005-0000-0000-000010000000}"/>
    <cellStyle name="Normal 4 2" xfId="12" xr:uid="{00000000-0005-0000-0000-000011000000}"/>
    <cellStyle name="Normal 5" xfId="13" xr:uid="{00000000-0005-0000-0000-000012000000}"/>
    <cellStyle name="Normal 5 2" xfId="14" xr:uid="{00000000-0005-0000-0000-000013000000}"/>
    <cellStyle name="Normal 6" xfId="15" xr:uid="{00000000-0005-0000-0000-000014000000}"/>
    <cellStyle name="Normal 6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79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78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4</xdr:col>
      <xdr:colOff>533399</xdr:colOff>
      <xdr:row>64</xdr:row>
      <xdr:rowOff>133350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6915150"/>
          <a:ext cx="8153400" cy="27051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/>
        <a:lstStyle/>
        <a:p>
          <a:r>
            <a:rPr lang="es-MX" sz="1100" b="0" i="0" u="none">
              <a:solidFill>
                <a:schemeClr val="tx1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100" b="0" i="0" u="none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Estados</a:t>
          </a:r>
          <a:r>
            <a:rPr lang="es-MX" sz="1100" b="0" i="0" u="none">
              <a:solidFill>
                <a:schemeClr val="tx1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/>
            <a:t> </a:t>
          </a:r>
        </a:p>
        <a:p>
          <a:endParaRPr lang="es-MX" sz="1100" b="0" i="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s-MX"/>
        </a:p>
        <a:p>
          <a:endParaRPr lang="es-MX"/>
        </a:p>
        <a:p>
          <a:endParaRPr lang="es-MX"/>
        </a:p>
        <a:p>
          <a:r>
            <a:rPr lang="es-MX"/>
            <a:t> _____________________________________________                                     ________________________________________________</a:t>
          </a:r>
        </a:p>
        <a:p>
          <a:r>
            <a:rPr lang="es-MX"/>
            <a:t>               Directora Administrativa y Financiera  del                                                                            Director General del</a:t>
          </a:r>
          <a:endParaRPr lang="es-MX" baseline="0"/>
        </a:p>
        <a:p>
          <a:r>
            <a:rPr lang="es-MX" baseline="0"/>
            <a:t>   Instituto Municipal de Vivienda de Irapuato, Gto                                                      </a:t>
          </a:r>
          <a:r>
            <a:rPr lang="es-MX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/>
        </a:p>
        <a:p>
          <a:r>
            <a:rPr lang="es-MX"/>
            <a:t>                     María</a:t>
          </a:r>
          <a:r>
            <a:rPr lang="es-MX" baseline="0"/>
            <a:t> Zuli Ramos Rodríguez                                                                                           José Martín López Ramírez</a:t>
          </a:r>
          <a:endParaRPr lang="es-MX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907676</xdr:colOff>
      <xdr:row>35</xdr:row>
      <xdr:rowOff>33618</xdr:rowOff>
    </xdr:from>
    <xdr:to>
      <xdr:col>12</xdr:col>
      <xdr:colOff>425823</xdr:colOff>
      <xdr:row>51</xdr:row>
      <xdr:rowOff>128869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904875" y="6143625"/>
          <a:ext cx="12087225" cy="238125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/>
        <a:lstStyle/>
        <a:p>
          <a:r>
            <a:rPr lang="es-MX" sz="1400" b="0" i="0" u="none">
              <a:solidFill>
                <a:srgbClr val="000000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400" b="0" i="0" u="none">
              <a:ln>
                <a:noFill/>
              </a:ln>
              <a:solidFill>
                <a:srgbClr val="000000"/>
              </a:solidFill>
              <a:latin typeface="+mn-lt"/>
              <a:ea typeface="+mn-ea"/>
              <a:cs typeface="+mn-cs"/>
            </a:rPr>
            <a:t>Estados</a:t>
          </a:r>
          <a:r>
            <a:rPr lang="es-MX" sz="1400" b="0" i="0" u="none">
              <a:solidFill>
                <a:srgbClr val="000000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 sz="1400"/>
            <a:t> </a:t>
          </a:r>
        </a:p>
        <a:p>
          <a:endParaRPr lang="es-MX" sz="1400" b="0" i="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s-MX" sz="1400"/>
        </a:p>
        <a:p>
          <a:endParaRPr lang="es-MX" sz="1400"/>
        </a:p>
        <a:p>
          <a:endParaRPr lang="es-MX" sz="1400"/>
        </a:p>
        <a:p>
          <a:r>
            <a:rPr lang="es-MX" sz="1400"/>
            <a:t>                                   _____________________________________________                                     ________________________________________________</a:t>
          </a:r>
        </a:p>
        <a:p>
          <a:r>
            <a:rPr lang="es-MX" sz="1400"/>
            <a:t>                                              Directora Administrativa y Financiera  del                                                                            Director General del</a:t>
          </a:r>
          <a:endParaRPr lang="es-MX" sz="1400" baseline="0"/>
        </a:p>
        <a:p>
          <a:r>
            <a:rPr lang="es-MX" sz="1400" baseline="0"/>
            <a:t>                                    Instituto Municipal de Vivienda de Irapuato, Gto                                                      </a:t>
          </a:r>
          <a:r>
            <a:rPr lang="es-MX" sz="1400" baseline="0">
              <a:solidFill>
                <a:srgbClr val="000000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 sz="1400"/>
        </a:p>
        <a:p>
          <a:r>
            <a:rPr lang="es-MX" sz="1400"/>
            <a:t>                                                   María</a:t>
          </a:r>
          <a:r>
            <a:rPr lang="es-MX" sz="1400" baseline="0"/>
            <a:t> Zuli Ramos Rodríguez                                                                                           José Martín López Ramírez</a:t>
          </a:r>
          <a:endParaRPr lang="es-MX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20482" name="ComboBox1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29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20483" name="ComboBox2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29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20484" name="ComboBox3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29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19050</xdr:colOff>
      <xdr:row>8</xdr:row>
      <xdr:rowOff>28575</xdr:rowOff>
    </xdr:from>
    <xdr:to>
      <xdr:col>3</xdr:col>
      <xdr:colOff>238125</xdr:colOff>
      <xdr:row>8</xdr:row>
      <xdr:rowOff>314325</xdr:rowOff>
    </xdr:to>
    <xdr:sp macro="" textlink="">
      <xdr:nvSpPr>
        <xdr:cNvPr id="5" name="ComboBox4" hidden="1">
          <a:extLst>
            <a:ext uri="{63B3BB69-23CF-44E3-9099-C40C66FF867C}">
              <a14:compatExt xmlns:a14="http://schemas.microsoft.com/office/drawing/2010/main" spid="_x0000_s20485"/>
            </a:ex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>
          <a:spLocks noChangeAspect="1"/>
        </xdr:cNvSpPr>
      </xdr:nvSpPr>
      <xdr:spPr>
        <a:xfrm>
          <a:off x="1914525" y="2257425"/>
          <a:ext cx="3238500" cy="2857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</xdr:sp>
    <xdr:clientData fLocksWithSheet="0"/>
  </xdr:twoCellAnchor>
  <xdr:twoCellAnchor editAs="oneCell">
    <xdr:from>
      <xdr:col>2</xdr:col>
      <xdr:colOff>19050</xdr:colOff>
      <xdr:row>8</xdr:row>
      <xdr:rowOff>28575</xdr:rowOff>
    </xdr:from>
    <xdr:to>
      <xdr:col>3</xdr:col>
      <xdr:colOff>238125</xdr:colOff>
      <xdr:row>8</xdr:row>
      <xdr:rowOff>314325</xdr:rowOff>
    </xdr:to>
    <xdr:pic>
      <xdr:nvPicPr>
        <xdr:cNvPr id="20485" name="ComboBox4">
          <a:extLst>
            <a:ext uri="{FF2B5EF4-FFF2-40B4-BE49-F238E27FC236}">
              <a16:creationId xmlns:a16="http://schemas.microsoft.com/office/drawing/2014/main" id="{00000000-0008-0000-2900-0000055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2257425"/>
          <a:ext cx="3238500" cy="28575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2" name="ComboBox1_20482" hidden="1">
              <a:extLst>
                <a:ext uri="{63B3BB69-23CF-44E3-9099-C40C66FF867C}">
                  <a14:compatExt spid="_x0000_s1"/>
                </a:ext>
                <a:ext uri="{FF2B5EF4-FFF2-40B4-BE49-F238E27FC236}">
                  <a16:creationId xmlns:a16="http://schemas.microsoft.com/office/drawing/2014/main" id="{00000000-0008-0000-29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www.imuvii.gob.mx/pcg_2020.html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www.imuvii.gob.mx/pcg_2020.html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rapuato.gob.mx/SEvAC/2020/IMUVII/4to.%20trimestre/Disciplina%20Financiera/BP_LDF_2004_IMUVII.xlsx" TargetMode="External"/><Relationship Id="rId7" Type="http://schemas.openxmlformats.org/officeDocument/2006/relationships/printerSettings" Target="../printerSettings/printerSettings53.bin"/><Relationship Id="rId2" Type="http://schemas.openxmlformats.org/officeDocument/2006/relationships/hyperlink" Target="https://transparencia.irapuato.gob.mx/SEvAC/2020/IMUVII/4to.%20trimestre/Disciplina%20Financiera/BP_LDF_2004_IMUVII.xlsx" TargetMode="External"/><Relationship Id="rId1" Type="http://schemas.openxmlformats.org/officeDocument/2006/relationships/hyperlink" Target="https://transparencia.irapuato.gob.mx/SEvAC/2020/IMUVII/4to.%20trimestre/Disciplina%20Financiera/BP_LDF_2004_IMUVII.xlsx" TargetMode="External"/><Relationship Id="rId6" Type="http://schemas.openxmlformats.org/officeDocument/2006/relationships/hyperlink" Target="https://transparencia.irapuato.gob.mx/SEvAC/2020/IMUVII/4to.%20trimestre/Disciplina%20Financiera/EAPE_CSPC_LDF_2004_IMUVII.xlsx" TargetMode="External"/><Relationship Id="rId5" Type="http://schemas.openxmlformats.org/officeDocument/2006/relationships/hyperlink" Target="https://transparencia.irapuato.gob.mx/SEvAC/2020/IMUVII/4to.%20trimestre/Disciplina%20Financiera/EAPE_COG_LDF_2004_IMUVII.xlsx" TargetMode="External"/><Relationship Id="rId4" Type="http://schemas.openxmlformats.org/officeDocument/2006/relationships/hyperlink" Target="https://transparencia.irapuato.gob.mx/SEvAC/2020/IMUVII/4to.%20trimestre/Disciplina%20Financiera/BP_LDF_2004_IMUVII.xlsx" TargetMode="Externa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C5E5-B6AB-4225-AB62-C6D999A58D8B}">
  <sheetPr codeName="Sheet21">
    <pageSetUpPr fitToPage="1"/>
  </sheetPr>
  <dimension ref="A1:G49"/>
  <sheetViews>
    <sheetView showGridLines="0" zoomScaleSheetLayoutView="100" workbookViewId="0">
      <selection activeCell="G55" sqref="G55"/>
    </sheetView>
  </sheetViews>
  <sheetFormatPr baseColWidth="10" defaultColWidth="12" defaultRowHeight="11.25" x14ac:dyDescent="0.2"/>
  <cols>
    <col min="1" max="1" width="67.83203125" style="15" customWidth="1"/>
    <col min="2" max="2" width="18.83203125" style="15" customWidth="1"/>
    <col min="3" max="3" width="18.83203125" style="19" customWidth="1"/>
    <col min="4" max="4" width="1" style="19" customWidth="1"/>
    <col min="5" max="5" width="64.33203125" style="19" customWidth="1"/>
    <col min="6" max="7" width="18.83203125" style="19" customWidth="1"/>
    <col min="8" max="16384" width="12" style="16"/>
  </cols>
  <sheetData>
    <row r="1" spans="1:7" ht="39.950000000000003" customHeight="1" x14ac:dyDescent="0.2">
      <c r="A1" s="9" t="s">
        <v>661</v>
      </c>
      <c r="B1" s="8"/>
      <c r="C1" s="8"/>
      <c r="D1" s="8"/>
      <c r="E1" s="8"/>
      <c r="F1" s="8"/>
      <c r="G1" s="7"/>
    </row>
    <row r="2" spans="1:7" s="18" customFormat="1" x14ac:dyDescent="0.2">
      <c r="A2" s="232" t="s">
        <v>0</v>
      </c>
      <c r="B2" s="233">
        <v>2020</v>
      </c>
      <c r="C2" s="233">
        <v>2019</v>
      </c>
      <c r="D2" s="234"/>
      <c r="E2" s="235" t="s">
        <v>3</v>
      </c>
      <c r="F2" s="233">
        <v>2020</v>
      </c>
      <c r="G2" s="236">
        <v>2019</v>
      </c>
    </row>
    <row r="3" spans="1:7" s="18" customFormat="1" x14ac:dyDescent="0.2">
      <c r="A3" s="237"/>
      <c r="B3" s="238"/>
      <c r="C3" s="238"/>
      <c r="D3" s="239"/>
      <c r="E3" s="240"/>
      <c r="F3" s="238"/>
      <c r="G3" s="241"/>
    </row>
    <row r="4" spans="1:7" x14ac:dyDescent="0.2">
      <c r="A4" s="242" t="s">
        <v>7</v>
      </c>
      <c r="B4" s="243"/>
      <c r="C4" s="243"/>
      <c r="D4" s="103"/>
      <c r="E4" s="240" t="s">
        <v>9</v>
      </c>
      <c r="F4" s="243"/>
      <c r="G4" s="244"/>
    </row>
    <row r="5" spans="1:7" x14ac:dyDescent="0.2">
      <c r="A5" s="245" t="s">
        <v>14</v>
      </c>
      <c r="B5" s="246">
        <v>4457430.79</v>
      </c>
      <c r="C5" s="246">
        <v>7347698.6200000001</v>
      </c>
      <c r="D5" s="247"/>
      <c r="E5" s="248" t="s">
        <v>28</v>
      </c>
      <c r="F5" s="246">
        <v>14867902.050000001</v>
      </c>
      <c r="G5" s="244">
        <v>16118021.890000001</v>
      </c>
    </row>
    <row r="6" spans="1:7" x14ac:dyDescent="0.2">
      <c r="A6" s="245" t="s">
        <v>15</v>
      </c>
      <c r="B6" s="246">
        <v>4107100.5</v>
      </c>
      <c r="C6" s="246">
        <v>8560723.2400000002</v>
      </c>
      <c r="D6" s="247"/>
      <c r="E6" s="248" t="s">
        <v>29</v>
      </c>
      <c r="F6" s="246">
        <v>0</v>
      </c>
      <c r="G6" s="244">
        <v>0</v>
      </c>
    </row>
    <row r="7" spans="1:7" x14ac:dyDescent="0.2">
      <c r="A7" s="245" t="s">
        <v>16</v>
      </c>
      <c r="B7" s="246">
        <v>0</v>
      </c>
      <c r="C7" s="246">
        <v>0</v>
      </c>
      <c r="D7" s="247"/>
      <c r="E7" s="248" t="s">
        <v>30</v>
      </c>
      <c r="F7" s="246">
        <v>0</v>
      </c>
      <c r="G7" s="244">
        <v>0</v>
      </c>
    </row>
    <row r="8" spans="1:7" x14ac:dyDescent="0.2">
      <c r="A8" s="245" t="s">
        <v>1</v>
      </c>
      <c r="B8" s="246">
        <v>79168959.590000004</v>
      </c>
      <c r="C8" s="246">
        <v>76482873.780000001</v>
      </c>
      <c r="D8" s="247"/>
      <c r="E8" s="248" t="s">
        <v>31</v>
      </c>
      <c r="F8" s="246">
        <v>0</v>
      </c>
      <c r="G8" s="244">
        <v>0</v>
      </c>
    </row>
    <row r="9" spans="1:7" x14ac:dyDescent="0.2">
      <c r="A9" s="245" t="s">
        <v>2</v>
      </c>
      <c r="B9" s="246">
        <v>0</v>
      </c>
      <c r="C9" s="246">
        <v>0</v>
      </c>
      <c r="D9" s="247"/>
      <c r="E9" s="248" t="s">
        <v>32</v>
      </c>
      <c r="F9" s="243">
        <v>0</v>
      </c>
      <c r="G9" s="249">
        <v>0</v>
      </c>
    </row>
    <row r="10" spans="1:7" ht="13.5" customHeight="1" x14ac:dyDescent="0.2">
      <c r="A10" s="245" t="s">
        <v>17</v>
      </c>
      <c r="B10" s="246">
        <v>0</v>
      </c>
      <c r="C10" s="246">
        <v>0</v>
      </c>
      <c r="D10" s="247"/>
      <c r="E10" s="248" t="s">
        <v>33</v>
      </c>
      <c r="F10" s="246">
        <v>0</v>
      </c>
      <c r="G10" s="244">
        <v>0</v>
      </c>
    </row>
    <row r="11" spans="1:7" x14ac:dyDescent="0.2">
      <c r="A11" s="245" t="s">
        <v>18</v>
      </c>
      <c r="B11" s="246">
        <v>0</v>
      </c>
      <c r="C11" s="246">
        <v>0</v>
      </c>
      <c r="D11" s="247"/>
      <c r="E11" s="248" t="s">
        <v>34</v>
      </c>
      <c r="F11" s="246">
        <v>0</v>
      </c>
      <c r="G11" s="244">
        <v>0</v>
      </c>
    </row>
    <row r="12" spans="1:7" x14ac:dyDescent="0.2">
      <c r="A12" s="245"/>
      <c r="B12" s="246"/>
      <c r="C12" s="246"/>
      <c r="D12" s="247"/>
      <c r="E12" s="248" t="s">
        <v>35</v>
      </c>
      <c r="F12" s="243">
        <v>0</v>
      </c>
      <c r="G12" s="244">
        <v>0</v>
      </c>
    </row>
    <row r="13" spans="1:7" x14ac:dyDescent="0.2">
      <c r="A13" s="250" t="s">
        <v>662</v>
      </c>
      <c r="B13" s="243">
        <v>87733490.879999995</v>
      </c>
      <c r="C13" s="243">
        <v>92391295.640000001</v>
      </c>
      <c r="D13" s="247"/>
      <c r="E13" s="248"/>
      <c r="F13" s="243"/>
      <c r="G13" s="244"/>
    </row>
    <row r="14" spans="1:7" x14ac:dyDescent="0.2">
      <c r="A14" s="237"/>
      <c r="B14" s="243"/>
      <c r="C14" s="243"/>
      <c r="D14" s="239"/>
      <c r="E14" s="251" t="s">
        <v>663</v>
      </c>
      <c r="F14" s="246">
        <v>14867902.050000001</v>
      </c>
      <c r="G14" s="244">
        <v>16118021.890000001</v>
      </c>
    </row>
    <row r="15" spans="1:7" x14ac:dyDescent="0.2">
      <c r="A15" s="237" t="s">
        <v>8</v>
      </c>
      <c r="B15" s="246"/>
      <c r="C15" s="246"/>
      <c r="D15" s="247"/>
      <c r="E15" s="240"/>
      <c r="F15" s="243"/>
      <c r="G15" s="252"/>
    </row>
    <row r="16" spans="1:7" x14ac:dyDescent="0.2">
      <c r="A16" s="245" t="s">
        <v>19</v>
      </c>
      <c r="B16" s="243">
        <v>0</v>
      </c>
      <c r="C16" s="243">
        <v>0</v>
      </c>
      <c r="D16" s="239"/>
      <c r="E16" s="240" t="s">
        <v>10</v>
      </c>
      <c r="F16" s="243"/>
      <c r="G16" s="244"/>
    </row>
    <row r="17" spans="1:7" x14ac:dyDescent="0.2">
      <c r="A17" s="245" t="s">
        <v>20</v>
      </c>
      <c r="B17" s="246">
        <v>21281729.960000001</v>
      </c>
      <c r="C17" s="246">
        <v>22606163.620000001</v>
      </c>
      <c r="D17" s="247"/>
      <c r="E17" s="248" t="s">
        <v>36</v>
      </c>
      <c r="F17" s="246">
        <v>0</v>
      </c>
      <c r="G17" s="244">
        <v>0</v>
      </c>
    </row>
    <row r="18" spans="1:7" x14ac:dyDescent="0.2">
      <c r="A18" s="245" t="s">
        <v>21</v>
      </c>
      <c r="B18" s="246">
        <v>0</v>
      </c>
      <c r="C18" s="246">
        <v>0</v>
      </c>
      <c r="D18" s="247"/>
      <c r="E18" s="248" t="s">
        <v>37</v>
      </c>
      <c r="F18" s="246">
        <v>0</v>
      </c>
      <c r="G18" s="244">
        <v>0</v>
      </c>
    </row>
    <row r="19" spans="1:7" x14ac:dyDescent="0.2">
      <c r="A19" s="245" t="s">
        <v>22</v>
      </c>
      <c r="B19" s="246">
        <v>1705031.99</v>
      </c>
      <c r="C19" s="246">
        <v>1679388.89</v>
      </c>
      <c r="D19" s="247"/>
      <c r="E19" s="248" t="s">
        <v>38</v>
      </c>
      <c r="F19" s="246">
        <v>0</v>
      </c>
      <c r="G19" s="244">
        <v>0</v>
      </c>
    </row>
    <row r="20" spans="1:7" x14ac:dyDescent="0.2">
      <c r="A20" s="245" t="s">
        <v>23</v>
      </c>
      <c r="B20" s="246">
        <v>45449.440000000002</v>
      </c>
      <c r="C20" s="246">
        <v>45449.440000000002</v>
      </c>
      <c r="D20" s="247"/>
      <c r="E20" s="248" t="s">
        <v>39</v>
      </c>
      <c r="F20" s="246">
        <v>0</v>
      </c>
      <c r="G20" s="244">
        <v>0</v>
      </c>
    </row>
    <row r="21" spans="1:7" x14ac:dyDescent="0.2">
      <c r="A21" s="245" t="s">
        <v>24</v>
      </c>
      <c r="B21" s="246">
        <v>-1426307.84</v>
      </c>
      <c r="C21" s="246">
        <v>-1353363.59</v>
      </c>
      <c r="D21" s="247"/>
      <c r="E21" s="253" t="s">
        <v>40</v>
      </c>
      <c r="F21" s="246">
        <v>0</v>
      </c>
      <c r="G21" s="244">
        <v>0</v>
      </c>
    </row>
    <row r="22" spans="1:7" x14ac:dyDescent="0.2">
      <c r="A22" s="245" t="s">
        <v>25</v>
      </c>
      <c r="B22" s="246">
        <v>0</v>
      </c>
      <c r="C22" s="246">
        <v>0</v>
      </c>
      <c r="D22" s="247"/>
      <c r="E22" s="248" t="s">
        <v>41</v>
      </c>
      <c r="F22" s="246">
        <v>0</v>
      </c>
      <c r="G22" s="244">
        <v>0</v>
      </c>
    </row>
    <row r="23" spans="1:7" x14ac:dyDescent="0.2">
      <c r="A23" s="245" t="s">
        <v>26</v>
      </c>
      <c r="B23" s="246">
        <v>0</v>
      </c>
      <c r="C23" s="246">
        <v>0</v>
      </c>
      <c r="D23" s="239"/>
      <c r="E23" s="248"/>
      <c r="F23" s="246"/>
      <c r="G23" s="244"/>
    </row>
    <row r="24" spans="1:7" x14ac:dyDescent="0.2">
      <c r="A24" s="245" t="s">
        <v>27</v>
      </c>
      <c r="B24" s="254">
        <v>0</v>
      </c>
      <c r="C24" s="255">
        <v>0</v>
      </c>
      <c r="D24" s="247"/>
      <c r="E24" s="251" t="s">
        <v>664</v>
      </c>
      <c r="F24" s="243">
        <v>0</v>
      </c>
      <c r="G24" s="252">
        <v>0</v>
      </c>
    </row>
    <row r="25" spans="1:7" s="18" customFormat="1" x14ac:dyDescent="0.2">
      <c r="A25" s="245"/>
      <c r="B25" s="246"/>
      <c r="C25" s="246"/>
      <c r="D25" s="239"/>
      <c r="E25" s="248"/>
      <c r="F25" s="243"/>
      <c r="G25" s="252"/>
    </row>
    <row r="26" spans="1:7" x14ac:dyDescent="0.2">
      <c r="A26" s="250" t="s">
        <v>665</v>
      </c>
      <c r="B26" s="246">
        <v>21605903.550000001</v>
      </c>
      <c r="C26" s="246">
        <v>22977638.359999999</v>
      </c>
      <c r="D26" s="247"/>
      <c r="E26" s="256" t="s">
        <v>666</v>
      </c>
      <c r="F26" s="243">
        <v>14867902.050000001</v>
      </c>
      <c r="G26" s="252">
        <v>16118021.890000001</v>
      </c>
    </row>
    <row r="27" spans="1:7" x14ac:dyDescent="0.2">
      <c r="A27" s="237"/>
      <c r="B27" s="243"/>
      <c r="C27" s="243"/>
      <c r="D27" s="103"/>
      <c r="E27" s="240"/>
      <c r="F27" s="243"/>
      <c r="G27" s="252"/>
    </row>
    <row r="28" spans="1:7" x14ac:dyDescent="0.2">
      <c r="A28" s="237" t="s">
        <v>667</v>
      </c>
      <c r="B28" s="243">
        <v>109339394.43000001</v>
      </c>
      <c r="C28" s="243">
        <v>115368934</v>
      </c>
      <c r="D28" s="103"/>
      <c r="E28" s="240" t="s">
        <v>50</v>
      </c>
      <c r="F28" s="243"/>
      <c r="G28" s="249"/>
    </row>
    <row r="29" spans="1:7" x14ac:dyDescent="0.2">
      <c r="A29" s="257"/>
      <c r="B29" s="246"/>
      <c r="C29" s="246"/>
      <c r="D29" s="239"/>
      <c r="E29" s="240"/>
      <c r="F29" s="243"/>
      <c r="G29" s="249"/>
    </row>
    <row r="30" spans="1:7" x14ac:dyDescent="0.2">
      <c r="A30" s="258"/>
      <c r="B30" s="259"/>
      <c r="C30" s="259"/>
      <c r="D30" s="247"/>
      <c r="E30" s="256" t="s">
        <v>11</v>
      </c>
      <c r="F30" s="243">
        <v>80516947.400000006</v>
      </c>
      <c r="G30" s="252">
        <v>83103362.510000005</v>
      </c>
    </row>
    <row r="31" spans="1:7" x14ac:dyDescent="0.2">
      <c r="A31" s="258"/>
      <c r="B31" s="259"/>
      <c r="C31" s="259"/>
      <c r="D31" s="247"/>
      <c r="E31" s="248" t="s">
        <v>4</v>
      </c>
      <c r="F31" s="243">
        <v>80516947.400000006</v>
      </c>
      <c r="G31" s="244">
        <v>83103362.510000005</v>
      </c>
    </row>
    <row r="32" spans="1:7" x14ac:dyDescent="0.2">
      <c r="A32" s="258"/>
      <c r="B32" s="259"/>
      <c r="C32" s="259"/>
      <c r="D32" s="247"/>
      <c r="E32" s="248" t="s">
        <v>42</v>
      </c>
      <c r="F32" s="246">
        <v>0</v>
      </c>
      <c r="G32" s="244">
        <v>0</v>
      </c>
    </row>
    <row r="33" spans="1:7" x14ac:dyDescent="0.2">
      <c r="A33" s="258"/>
      <c r="B33" s="259"/>
      <c r="C33" s="259"/>
      <c r="D33" s="247"/>
      <c r="E33" s="248" t="s">
        <v>43</v>
      </c>
      <c r="F33" s="246">
        <v>0</v>
      </c>
      <c r="G33" s="244">
        <v>0</v>
      </c>
    </row>
    <row r="34" spans="1:7" x14ac:dyDescent="0.2">
      <c r="A34" s="258"/>
      <c r="B34" s="259"/>
      <c r="C34" s="259"/>
      <c r="D34" s="239"/>
      <c r="E34" s="248"/>
      <c r="F34" s="246"/>
      <c r="G34" s="244"/>
    </row>
    <row r="35" spans="1:7" x14ac:dyDescent="0.2">
      <c r="A35" s="258"/>
      <c r="B35" s="259"/>
      <c r="C35" s="259"/>
      <c r="D35" s="247"/>
      <c r="E35" s="256" t="s">
        <v>51</v>
      </c>
      <c r="F35" s="243">
        <v>13954544.98</v>
      </c>
      <c r="G35" s="252">
        <v>16147549.6</v>
      </c>
    </row>
    <row r="36" spans="1:7" x14ac:dyDescent="0.2">
      <c r="A36" s="258"/>
      <c r="B36" s="259"/>
      <c r="C36" s="259"/>
      <c r="D36" s="247"/>
      <c r="E36" s="248" t="s">
        <v>44</v>
      </c>
      <c r="F36" s="246">
        <v>-239306.68</v>
      </c>
      <c r="G36" s="244">
        <v>4939452.34</v>
      </c>
    </row>
    <row r="37" spans="1:7" x14ac:dyDescent="0.2">
      <c r="A37" s="258"/>
      <c r="B37" s="259"/>
      <c r="C37" s="259"/>
      <c r="D37" s="247"/>
      <c r="E37" s="248" t="s">
        <v>45</v>
      </c>
      <c r="F37" s="246">
        <v>13435232.310000001</v>
      </c>
      <c r="G37" s="244">
        <v>10449477.91</v>
      </c>
    </row>
    <row r="38" spans="1:7" x14ac:dyDescent="0.2">
      <c r="A38" s="258"/>
      <c r="B38" s="260"/>
      <c r="C38" s="260"/>
      <c r="D38" s="247"/>
      <c r="E38" s="248" t="s">
        <v>5</v>
      </c>
      <c r="F38" s="246">
        <v>758619.35</v>
      </c>
      <c r="G38" s="244">
        <v>758619.35</v>
      </c>
    </row>
    <row r="39" spans="1:7" x14ac:dyDescent="0.2">
      <c r="A39" s="258"/>
      <c r="B39" s="259"/>
      <c r="C39" s="259"/>
      <c r="D39" s="261"/>
      <c r="E39" s="248" t="s">
        <v>6</v>
      </c>
      <c r="F39" s="246">
        <v>0</v>
      </c>
      <c r="G39" s="244">
        <v>0</v>
      </c>
    </row>
    <row r="40" spans="1:7" x14ac:dyDescent="0.2">
      <c r="A40" s="258"/>
      <c r="B40" s="259"/>
      <c r="C40" s="259"/>
      <c r="D40" s="255"/>
      <c r="E40" s="248" t="s">
        <v>46</v>
      </c>
      <c r="F40" s="246">
        <v>0</v>
      </c>
      <c r="G40" s="244">
        <v>0</v>
      </c>
    </row>
    <row r="41" spans="1:7" x14ac:dyDescent="0.2">
      <c r="A41" s="258"/>
      <c r="B41" s="259"/>
      <c r="C41" s="259"/>
      <c r="D41" s="255"/>
      <c r="E41" s="248"/>
      <c r="F41" s="246"/>
      <c r="G41" s="244"/>
    </row>
    <row r="42" spans="1:7" ht="21" x14ac:dyDescent="0.2">
      <c r="A42" s="258"/>
      <c r="B42" s="104"/>
      <c r="C42" s="262"/>
      <c r="D42" s="255"/>
      <c r="E42" s="256" t="s">
        <v>668</v>
      </c>
      <c r="F42" s="243">
        <v>0</v>
      </c>
      <c r="G42" s="252">
        <v>0</v>
      </c>
    </row>
    <row r="43" spans="1:7" x14ac:dyDescent="0.2">
      <c r="A43" s="257"/>
      <c r="B43" s="254"/>
      <c r="C43" s="255"/>
      <c r="D43" s="255"/>
      <c r="E43" s="248" t="s">
        <v>48</v>
      </c>
      <c r="F43" s="243">
        <v>0</v>
      </c>
      <c r="G43" s="244">
        <v>0</v>
      </c>
    </row>
    <row r="44" spans="1:7" x14ac:dyDescent="0.2">
      <c r="A44" s="257"/>
      <c r="B44" s="254"/>
      <c r="C44" s="255"/>
      <c r="D44" s="255"/>
      <c r="E44" s="248" t="s">
        <v>49</v>
      </c>
      <c r="F44" s="246">
        <v>0</v>
      </c>
      <c r="G44" s="244">
        <v>0</v>
      </c>
    </row>
    <row r="45" spans="1:7" x14ac:dyDescent="0.2">
      <c r="A45" s="257"/>
      <c r="B45" s="254"/>
      <c r="C45" s="255"/>
      <c r="D45" s="255"/>
      <c r="E45" s="248"/>
      <c r="F45" s="246"/>
      <c r="G45" s="244"/>
    </row>
    <row r="46" spans="1:7" x14ac:dyDescent="0.2">
      <c r="A46" s="257"/>
      <c r="B46" s="254"/>
      <c r="C46" s="255"/>
      <c r="D46" s="255"/>
      <c r="E46" s="256" t="s">
        <v>669</v>
      </c>
      <c r="F46" s="243">
        <v>94471492.379999995</v>
      </c>
      <c r="G46" s="252">
        <v>99250912.109999999</v>
      </c>
    </row>
    <row r="47" spans="1:7" x14ac:dyDescent="0.2">
      <c r="A47" s="257"/>
      <c r="B47" s="254"/>
      <c r="C47" s="255"/>
      <c r="D47" s="255"/>
      <c r="E47" s="240"/>
      <c r="F47" s="243"/>
      <c r="G47" s="252"/>
    </row>
    <row r="48" spans="1:7" x14ac:dyDescent="0.2">
      <c r="A48" s="257"/>
      <c r="B48" s="254"/>
      <c r="C48" s="255"/>
      <c r="D48" s="255"/>
      <c r="E48" s="256" t="s">
        <v>670</v>
      </c>
      <c r="F48" s="243">
        <v>109339394.43000001</v>
      </c>
      <c r="G48" s="249">
        <v>115368934</v>
      </c>
    </row>
    <row r="49" spans="1:7" x14ac:dyDescent="0.2">
      <c r="A49" s="263"/>
      <c r="B49" s="264"/>
      <c r="C49" s="265"/>
      <c r="D49" s="265"/>
      <c r="E49" s="265"/>
      <c r="F49" s="265"/>
      <c r="G49" s="26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07B0-648C-470B-80D0-207B700D8470}">
  <sheetPr codeName="Sheet8">
    <tabColor rgb="FFCC6600"/>
    <pageSetUpPr fitToPage="1"/>
  </sheetPr>
  <dimension ref="A1:D40"/>
  <sheetViews>
    <sheetView showGridLines="0" zoomScaleSheetLayoutView="100" workbookViewId="0">
      <pane ySplit="4" topLeftCell="A5" activePane="bottomLeft" state="frozen"/>
      <selection activeCell="A14" sqref="A14:B14"/>
      <selection pane="bottomLeft" activeCell="E13" sqref="E13"/>
    </sheetView>
  </sheetViews>
  <sheetFormatPr baseColWidth="10" defaultColWidth="15" defaultRowHeight="11.25" customHeight="1" x14ac:dyDescent="0.2"/>
  <cols>
    <col min="1" max="1" width="17.1640625" style="134" customWidth="1"/>
    <col min="2" max="2" width="86.1640625" style="134" bestFit="1" customWidth="1"/>
    <col min="3" max="16384" width="15" style="134"/>
  </cols>
  <sheetData>
    <row r="1" spans="1:4" ht="18.95" customHeight="1" x14ac:dyDescent="0.2">
      <c r="A1" s="3" t="s">
        <v>136</v>
      </c>
      <c r="B1" s="3"/>
      <c r="C1" s="117" t="s">
        <v>137</v>
      </c>
      <c r="D1" s="118">
        <v>2020</v>
      </c>
    </row>
    <row r="2" spans="1:4" ht="18.95" customHeight="1" x14ac:dyDescent="0.2">
      <c r="A2" s="2" t="s">
        <v>138</v>
      </c>
      <c r="B2" s="2"/>
      <c r="C2" s="117" t="s">
        <v>139</v>
      </c>
      <c r="D2" s="119" t="s">
        <v>140</v>
      </c>
    </row>
    <row r="3" spans="1:4" ht="18.95" customHeight="1" x14ac:dyDescent="0.2">
      <c r="A3" s="1" t="s">
        <v>141</v>
      </c>
      <c r="B3" s="1"/>
      <c r="C3" s="117" t="s">
        <v>142</v>
      </c>
      <c r="D3" s="118">
        <v>4</v>
      </c>
    </row>
    <row r="4" spans="1:4" ht="15" customHeight="1" x14ac:dyDescent="0.2">
      <c r="A4" s="120" t="s">
        <v>143</v>
      </c>
      <c r="B4" s="121" t="s">
        <v>144</v>
      </c>
    </row>
    <row r="5" spans="1:4" x14ac:dyDescent="0.2">
      <c r="A5" s="123"/>
      <c r="B5" s="124"/>
    </row>
    <row r="6" spans="1:4" x14ac:dyDescent="0.2">
      <c r="A6" s="125"/>
      <c r="B6" s="126" t="s">
        <v>145</v>
      </c>
    </row>
    <row r="7" spans="1:4" x14ac:dyDescent="0.2">
      <c r="A7" s="125"/>
      <c r="B7" s="126"/>
    </row>
    <row r="8" spans="1:4" x14ac:dyDescent="0.2">
      <c r="A8" s="125"/>
      <c r="B8" s="127" t="s">
        <v>146</v>
      </c>
    </row>
    <row r="9" spans="1:4" x14ac:dyDescent="0.2">
      <c r="A9" s="128" t="s">
        <v>147</v>
      </c>
      <c r="B9" s="129" t="s">
        <v>148</v>
      </c>
    </row>
    <row r="10" spans="1:4" x14ac:dyDescent="0.2">
      <c r="A10" s="128" t="s">
        <v>149</v>
      </c>
      <c r="B10" s="129" t="s">
        <v>150</v>
      </c>
      <c r="C10" s="130"/>
    </row>
    <row r="11" spans="1:4" x14ac:dyDescent="0.2">
      <c r="A11" s="128" t="s">
        <v>151</v>
      </c>
      <c r="B11" s="129" t="s">
        <v>152</v>
      </c>
      <c r="C11" s="130"/>
    </row>
    <row r="12" spans="1:4" x14ac:dyDescent="0.2">
      <c r="A12" s="128" t="s">
        <v>153</v>
      </c>
      <c r="B12" s="129" t="s">
        <v>154</v>
      </c>
      <c r="C12" s="130"/>
    </row>
    <row r="13" spans="1:4" x14ac:dyDescent="0.2">
      <c r="A13" s="128" t="s">
        <v>155</v>
      </c>
      <c r="B13" s="129" t="s">
        <v>156</v>
      </c>
      <c r="C13" s="130"/>
    </row>
    <row r="14" spans="1:4" x14ac:dyDescent="0.2">
      <c r="A14" s="128" t="s">
        <v>157</v>
      </c>
      <c r="B14" s="129" t="s">
        <v>158</v>
      </c>
      <c r="C14" s="130"/>
    </row>
    <row r="15" spans="1:4" x14ac:dyDescent="0.2">
      <c r="A15" s="128" t="s">
        <v>159</v>
      </c>
      <c r="B15" s="129" t="s">
        <v>160</v>
      </c>
      <c r="C15" s="130"/>
    </row>
    <row r="16" spans="1:4" x14ac:dyDescent="0.2">
      <c r="A16" s="128" t="s">
        <v>161</v>
      </c>
      <c r="B16" s="129" t="s">
        <v>162</v>
      </c>
      <c r="C16" s="130"/>
    </row>
    <row r="17" spans="1:3" x14ac:dyDescent="0.2">
      <c r="A17" s="128" t="s">
        <v>163</v>
      </c>
      <c r="B17" s="129" t="s">
        <v>164</v>
      </c>
      <c r="C17" s="130"/>
    </row>
    <row r="18" spans="1:3" x14ac:dyDescent="0.2">
      <c r="A18" s="128" t="s">
        <v>165</v>
      </c>
      <c r="B18" s="129" t="s">
        <v>166</v>
      </c>
      <c r="C18" s="130"/>
    </row>
    <row r="19" spans="1:3" x14ac:dyDescent="0.2">
      <c r="A19" s="128" t="s">
        <v>167</v>
      </c>
      <c r="B19" s="129" t="s">
        <v>168</v>
      </c>
      <c r="C19" s="130"/>
    </row>
    <row r="20" spans="1:3" x14ac:dyDescent="0.2">
      <c r="A20" s="128" t="s">
        <v>169</v>
      </c>
      <c r="B20" s="129" t="s">
        <v>170</v>
      </c>
      <c r="C20" s="130"/>
    </row>
    <row r="21" spans="1:3" x14ac:dyDescent="0.2">
      <c r="A21" s="128" t="s">
        <v>171</v>
      </c>
      <c r="B21" s="129" t="s">
        <v>172</v>
      </c>
      <c r="C21" s="130"/>
    </row>
    <row r="22" spans="1:3" x14ac:dyDescent="0.2">
      <c r="A22" s="128" t="s">
        <v>173</v>
      </c>
      <c r="B22" s="129" t="s">
        <v>174</v>
      </c>
      <c r="C22" s="130"/>
    </row>
    <row r="23" spans="1:3" x14ac:dyDescent="0.2">
      <c r="A23" s="128" t="s">
        <v>175</v>
      </c>
      <c r="B23" s="129" t="s">
        <v>176</v>
      </c>
      <c r="C23" s="130"/>
    </row>
    <row r="24" spans="1:3" x14ac:dyDescent="0.2">
      <c r="A24" s="128" t="s">
        <v>177</v>
      </c>
      <c r="B24" s="129" t="s">
        <v>178</v>
      </c>
      <c r="C24" s="130"/>
    </row>
    <row r="25" spans="1:3" x14ac:dyDescent="0.2">
      <c r="A25" s="128" t="s">
        <v>179</v>
      </c>
      <c r="B25" s="129" t="s">
        <v>180</v>
      </c>
      <c r="C25" s="130"/>
    </row>
    <row r="26" spans="1:3" x14ac:dyDescent="0.2">
      <c r="A26" s="128" t="s">
        <v>181</v>
      </c>
      <c r="B26" s="129" t="s">
        <v>182</v>
      </c>
      <c r="C26" s="130"/>
    </row>
    <row r="27" spans="1:3" x14ac:dyDescent="0.2">
      <c r="A27" s="128" t="s">
        <v>183</v>
      </c>
      <c r="B27" s="129" t="s">
        <v>184</v>
      </c>
      <c r="C27" s="130"/>
    </row>
    <row r="28" spans="1:3" x14ac:dyDescent="0.2">
      <c r="A28" s="128" t="s">
        <v>185</v>
      </c>
      <c r="B28" s="129" t="s">
        <v>186</v>
      </c>
      <c r="C28" s="130"/>
    </row>
    <row r="29" spans="1:3" x14ac:dyDescent="0.2">
      <c r="A29" s="128" t="s">
        <v>187</v>
      </c>
      <c r="B29" s="129" t="s">
        <v>188</v>
      </c>
      <c r="C29" s="130"/>
    </row>
    <row r="30" spans="1:3" x14ac:dyDescent="0.2">
      <c r="A30" s="128" t="s">
        <v>189</v>
      </c>
      <c r="B30" s="129" t="s">
        <v>190</v>
      </c>
      <c r="C30" s="130"/>
    </row>
    <row r="31" spans="1:3" x14ac:dyDescent="0.2">
      <c r="A31" s="128" t="s">
        <v>191</v>
      </c>
      <c r="B31" s="129" t="s">
        <v>192</v>
      </c>
      <c r="C31" s="130"/>
    </row>
    <row r="32" spans="1:3" x14ac:dyDescent="0.2">
      <c r="A32" s="125"/>
      <c r="B32" s="131"/>
      <c r="C32" s="130"/>
    </row>
    <row r="33" spans="1:3" x14ac:dyDescent="0.2">
      <c r="A33" s="125"/>
      <c r="B33" s="127"/>
      <c r="C33" s="130"/>
    </row>
    <row r="34" spans="1:3" x14ac:dyDescent="0.2">
      <c r="A34" s="128" t="s">
        <v>193</v>
      </c>
      <c r="B34" s="129" t="s">
        <v>194</v>
      </c>
    </row>
    <row r="35" spans="1:3" x14ac:dyDescent="0.2">
      <c r="A35" s="128" t="s">
        <v>195</v>
      </c>
      <c r="B35" s="129" t="s">
        <v>196</v>
      </c>
    </row>
    <row r="36" spans="1:3" x14ac:dyDescent="0.2">
      <c r="A36" s="125"/>
      <c r="B36" s="131"/>
    </row>
    <row r="37" spans="1:3" x14ac:dyDescent="0.2">
      <c r="A37" s="125"/>
      <c r="B37" s="126" t="s">
        <v>197</v>
      </c>
    </row>
    <row r="38" spans="1:3" x14ac:dyDescent="0.2">
      <c r="A38" s="125" t="s">
        <v>198</v>
      </c>
      <c r="B38" s="129" t="s">
        <v>199</v>
      </c>
    </row>
    <row r="39" spans="1:3" x14ac:dyDescent="0.2">
      <c r="A39" s="125"/>
      <c r="B39" s="129" t="s">
        <v>200</v>
      </c>
    </row>
    <row r="40" spans="1:3" ht="12" thickBot="1" x14ac:dyDescent="0.25">
      <c r="A40" s="132"/>
      <c r="B40" s="13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 xr:uid="{00000000-0002-0000-0700-000000000000}">
      <formula1>"1, 2, 3, 4"</formula1>
    </dataValidation>
  </dataValidations>
  <hyperlinks>
    <hyperlink ref="A9:B9" location="ESF!A6" display="ESF-01" xr:uid="{00000000-0004-0000-0700-000000000000}"/>
    <hyperlink ref="A10:B10" location="SFN!A13" display="ESF-02" xr:uid="{00000000-0004-0000-0700-000001000000}"/>
    <hyperlink ref="A11:B11" location="ESF!A18" display="ESF-03" xr:uid="{00000000-0004-0000-0700-000002000000}"/>
    <hyperlink ref="A12:B12" location="ESF!A28" display="ESF-04" xr:uid="{00000000-0004-0000-0700-000003000000}"/>
    <hyperlink ref="A13:B13" location="ESF!A37" display="ESF-05" xr:uid="{00000000-0004-0000-0700-000004000000}"/>
    <hyperlink ref="A14:B14" location="ESF!A42" display="ESF-06" xr:uid="{00000000-0004-0000-0700-000005000000}"/>
    <hyperlink ref="A15:B15" location="ESF!A46" display="ESF-07" xr:uid="{00000000-0004-0000-0700-000006000000}"/>
    <hyperlink ref="A16:B16" location="ESF!A50" display="ESF-08" xr:uid="{00000000-0004-0000-0700-000007000000}"/>
    <hyperlink ref="A17:B17" location="ESF!A70" display="ESF-09" xr:uid="{00000000-0004-0000-0700-000008000000}"/>
    <hyperlink ref="A18:B18" location="ESF!A86" display="ESF-10" xr:uid="{00000000-0004-0000-0700-000009000000}"/>
    <hyperlink ref="A19:B19" location="ESF!A92" display="ESF-11" xr:uid="{00000000-0004-0000-0700-00000A000000}"/>
    <hyperlink ref="A20:B20" location="ESF!A99" display="ESF-12" xr:uid="{00000000-0004-0000-0700-00000B000000}"/>
    <hyperlink ref="A21:B21" location="ESF!A116" display="ESF-13" xr:uid="{00000000-0004-0000-0700-00000C000000}"/>
    <hyperlink ref="A22:B22" location="ESF!A113" display="ESF-14" xr:uid="{00000000-0004-0000-0700-00000D000000}"/>
    <hyperlink ref="A23:B23" location="ACT!A6" display="ACT-01" xr:uid="{00000000-0004-0000-0700-00000E000000}"/>
    <hyperlink ref="A24:B24" location="ACT!A56" display="ACT-02" xr:uid="{00000000-0004-0000-0700-00000F000000}"/>
    <hyperlink ref="A27:B27" location="VHP!A6" display="VHP-01" xr:uid="{00000000-0004-0000-0700-000010000000}"/>
    <hyperlink ref="A28:B28" location="VHP!A12" display="VHP-02" xr:uid="{00000000-0004-0000-0700-000011000000}"/>
    <hyperlink ref="A29:B29" location="EFE!A6" display="EFE-01" xr:uid="{00000000-0004-0000-0700-000012000000}"/>
    <hyperlink ref="A30:B30" location="EFE!A18" display="EFE-02" xr:uid="{00000000-0004-0000-0700-000013000000}"/>
    <hyperlink ref="A31:B31" location="EFE!A44" display="EFE-03" xr:uid="{00000000-0004-0000-0700-000014000000}"/>
    <hyperlink ref="A34:B34" location="Conciliacion_Ig!B6" display="Conciliacion_Ig" xr:uid="{00000000-0004-0000-0700-000015000000}"/>
    <hyperlink ref="A35:B35" location="Conciliacion_Eg!B5" display="Conciliacion_Eg" xr:uid="{00000000-0004-0000-0700-000016000000}"/>
    <hyperlink ref="B38" location="Memoria!A8" display="CONTABLES" xr:uid="{00000000-0004-0000-0700-000017000000}"/>
    <hyperlink ref="B39" location="Memoria!A35" display="PRESUPUESTARIAS" xr:uid="{00000000-0004-0000-0700-000018000000}"/>
    <hyperlink ref="A26:B26" location="ACT!A96" display="ACT-04" xr:uid="{00000000-0004-0000-0700-000019000000}"/>
    <hyperlink ref="B34" location="Conciliacion_Ig!B4" display="CONCILIACIÓN ENTRE LOS INGRESOS PRESUPUESTARIOS Y CONTABLES" xr:uid="{00000000-0004-0000-0700-00001A000000}"/>
    <hyperlink ref="B35" location="Conciliacion_Eg!B4" display="CONCILIACIÓN ENTRE LOS EGRESOS PRESUPUESTARIOS Y LOS GASTOS CONTABLES" xr:uid="{00000000-0004-0000-0700-00001B000000}"/>
    <hyperlink ref="B10" location="ESF!A13" display="CONTRIBUCIONES POR RECUPERAR" xr:uid="{00000000-0004-0000-0700-00001C000000}"/>
    <hyperlink ref="A10" location="ESF!A13" display="ESF-02" xr:uid="{00000000-0004-0000-0700-00001D000000}"/>
    <hyperlink ref="B22" location="ESF!A135" display="OTROS PASIVOS CIRCULANTES" xr:uid="{00000000-0004-0000-0700-00001E000000}"/>
    <hyperlink ref="B25" location="ACT!A71" display="OTROS INGRESOS Y BENEFICIOS" xr:uid="{00000000-0004-0000-0700-00001F000000}"/>
    <hyperlink ref="B12" location="ESF!A30" display="BIENES DISPONIBLES PARA SU TRANSFORMACIÓN ESTIMACIONES Y DETERIOROS (INVENTARIOS)" xr:uid="{00000000-0004-0000-0700-000020000000}"/>
    <hyperlink ref="B13" location="ESF!A39" display="ALMACENES" xr:uid="{00000000-0004-0000-0700-000021000000}"/>
    <hyperlink ref="B15" location="ESF!A48" display="PARTICIPACIONES Y APORTACIONES DE CAPITAL" xr:uid="{00000000-0004-0000-0700-000022000000}"/>
    <hyperlink ref="B14" location="ESF!A44" display="FIDEICOMISOS, MANDATOS Y CONTRATOS ANÁLOGOS" xr:uid="{00000000-0004-0000-0700-000023000000}"/>
    <hyperlink ref="B16" location="ESF!A52" display="BIENES MUEBLES E INMUEBLES" xr:uid="{00000000-0004-0000-0700-000024000000}"/>
    <hyperlink ref="B17" location="ESF!A72" display="INTANGIBLES Y DIFERIDOS" xr:uid="{00000000-0004-0000-0700-000025000000}"/>
    <hyperlink ref="B18" location="ESF!A88" display="ESTIMACIONES Y DETERIOROS" xr:uid="{00000000-0004-0000-0700-000026000000}"/>
    <hyperlink ref="B19" location="ESF!A94" display="OTROS ACTIVOS" xr:uid="{00000000-0004-0000-0700-000027000000}"/>
    <hyperlink ref="B20" location="ESF!A101" display="CUENTAS Y DOCUMENTOS POR PAGAR" xr:uid="{00000000-0004-0000-0700-000028000000}"/>
    <hyperlink ref="B21" location="ESF!A118" display="FONDOS Y BIENES DE TERCEROS" xr:uid="{00000000-0004-0000-0700-000029000000}"/>
    <hyperlink ref="A25" location="ACT!A71" display="ACT-03" xr:uid="{00000000-0004-0000-0700-00002A000000}"/>
    <hyperlink ref="A12" location="ESF!A30" display="ESF-04" xr:uid="{00000000-0004-0000-0700-00002B000000}"/>
    <hyperlink ref="A13" location="ESF!A39" display="ESF-05" xr:uid="{00000000-0004-0000-0700-00002C000000}"/>
    <hyperlink ref="A14" location="ESF!A44" display="ESF-06" xr:uid="{00000000-0004-0000-0700-00002D000000}"/>
    <hyperlink ref="A15" location="ESF!A48" display="ESF-07" xr:uid="{00000000-0004-0000-0700-00002E000000}"/>
    <hyperlink ref="A16" location="ESF!A52" display="ESF-08" xr:uid="{00000000-0004-0000-0700-00002F000000}"/>
    <hyperlink ref="A17" location="ESF!A72" display="ESF-09" xr:uid="{00000000-0004-0000-0700-000030000000}"/>
    <hyperlink ref="A18" location="ESF!A88" display="ESF-10" xr:uid="{00000000-0004-0000-0700-000031000000}"/>
    <hyperlink ref="A19" location="ESF!A94" display="ESF-11" xr:uid="{00000000-0004-0000-0700-000032000000}"/>
    <hyperlink ref="A20" location="ESF!A101" display="ESF-12" xr:uid="{00000000-0004-0000-0700-000033000000}"/>
    <hyperlink ref="A21" location="ESF!A118" display="ESF-13" xr:uid="{00000000-0004-0000-0700-000034000000}"/>
    <hyperlink ref="A22" location="ESF!A135" display="ESF-14" xr:uid="{00000000-0004-0000-0700-000035000000}"/>
  </hyperlink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ADEF-A745-46E2-8B07-C6FE29E07723}">
  <sheetPr codeName="Sheet9">
    <pageSetUpPr fitToPage="1"/>
  </sheetPr>
  <dimension ref="A1:H142"/>
  <sheetViews>
    <sheetView topLeftCell="A112" workbookViewId="0">
      <selection activeCell="E103" sqref="E103:E112"/>
    </sheetView>
  </sheetViews>
  <sheetFormatPr baseColWidth="10" defaultColWidth="10.6640625" defaultRowHeight="11.25" customHeight="1" x14ac:dyDescent="0.2"/>
  <cols>
    <col min="1" max="1" width="11.6640625" style="141" customWidth="1"/>
    <col min="2" max="2" width="75.33203125" style="141" bestFit="1" customWidth="1"/>
    <col min="3" max="3" width="19.1640625" style="141" bestFit="1" customWidth="1"/>
    <col min="4" max="4" width="22.33203125" style="141" customWidth="1"/>
    <col min="5" max="5" width="32.6640625" style="141" customWidth="1"/>
    <col min="6" max="6" width="26.5" style="141" customWidth="1"/>
    <col min="7" max="8" width="19.5" style="141" customWidth="1"/>
    <col min="9" max="16384" width="10.6640625" style="141"/>
  </cols>
  <sheetData>
    <row r="1" spans="1:8" s="135" customFormat="1" ht="18.95" customHeight="1" x14ac:dyDescent="0.2">
      <c r="A1" s="763" t="str">
        <f>'Notas a los Edos Financieros'!A1</f>
        <v xml:space="preserve"> INSTITUTO MUNICIPAL DE VIVIENDA DE IRAPUATO, GUANAJUATO</v>
      </c>
      <c r="B1" s="764"/>
      <c r="C1" s="764"/>
      <c r="D1" s="764"/>
      <c r="E1" s="764"/>
      <c r="F1" s="764"/>
      <c r="G1" s="117" t="s">
        <v>137</v>
      </c>
      <c r="H1" s="136">
        <f>'Notas a los Edos Financieros'!D1</f>
        <v>2020</v>
      </c>
    </row>
    <row r="2" spans="1:8" s="135" customFormat="1" ht="18.95" customHeight="1" x14ac:dyDescent="0.2">
      <c r="A2" s="763" t="s">
        <v>201</v>
      </c>
      <c r="B2" s="764"/>
      <c r="C2" s="764"/>
      <c r="D2" s="764"/>
      <c r="E2" s="764"/>
      <c r="F2" s="764"/>
      <c r="G2" s="117" t="s">
        <v>139</v>
      </c>
      <c r="H2" s="136" t="str">
        <f>'Notas a los Edos Financieros'!D2</f>
        <v>Trimestral</v>
      </c>
    </row>
    <row r="3" spans="1:8" s="135" customFormat="1" ht="18.95" customHeight="1" x14ac:dyDescent="0.2">
      <c r="A3" s="763" t="str">
        <f>'Notas a los Edos Financieros'!A3</f>
        <v>Correspondiente del 01 de Enero al 31 de Diciembre 2020</v>
      </c>
      <c r="B3" s="764"/>
      <c r="C3" s="764"/>
      <c r="D3" s="764"/>
      <c r="E3" s="764"/>
      <c r="F3" s="764"/>
      <c r="G3" s="117" t="s">
        <v>142</v>
      </c>
      <c r="H3" s="136">
        <f>'Notas a los Edos Financieros'!D3</f>
        <v>4</v>
      </c>
    </row>
    <row r="4" spans="1:8" x14ac:dyDescent="0.2">
      <c r="A4" s="137" t="s">
        <v>202</v>
      </c>
      <c r="B4" s="138"/>
      <c r="C4" s="138"/>
      <c r="D4" s="138"/>
      <c r="E4" s="138"/>
      <c r="F4" s="138"/>
      <c r="G4" s="138"/>
      <c r="H4" s="138"/>
    </row>
    <row r="6" spans="1:8" x14ac:dyDescent="0.2">
      <c r="A6" s="138" t="s">
        <v>203</v>
      </c>
      <c r="B6" s="138"/>
      <c r="C6" s="138"/>
      <c r="D6" s="138"/>
      <c r="E6" s="138"/>
      <c r="F6" s="138"/>
      <c r="G6" s="138"/>
      <c r="H6" s="138"/>
    </row>
    <row r="7" spans="1:8" x14ac:dyDescent="0.2">
      <c r="A7" s="139" t="s">
        <v>204</v>
      </c>
      <c r="B7" s="139" t="s">
        <v>205</v>
      </c>
      <c r="C7" s="139" t="s">
        <v>206</v>
      </c>
      <c r="D7" s="139" t="s">
        <v>207</v>
      </c>
      <c r="E7" s="139"/>
      <c r="F7" s="139"/>
      <c r="G7" s="139"/>
      <c r="H7" s="139"/>
    </row>
    <row r="8" spans="1:8" x14ac:dyDescent="0.2">
      <c r="A8" s="140">
        <v>1114</v>
      </c>
      <c r="B8" s="141" t="s">
        <v>208</v>
      </c>
      <c r="C8" s="142">
        <v>0</v>
      </c>
    </row>
    <row r="9" spans="1:8" x14ac:dyDescent="0.2">
      <c r="A9" s="140">
        <v>1115</v>
      </c>
      <c r="B9" s="141" t="s">
        <v>209</v>
      </c>
      <c r="C9" s="142">
        <v>0</v>
      </c>
    </row>
    <row r="10" spans="1:8" x14ac:dyDescent="0.2">
      <c r="A10" s="140">
        <v>1121</v>
      </c>
      <c r="B10" s="141" t="s">
        <v>210</v>
      </c>
      <c r="C10" s="142">
        <v>0</v>
      </c>
    </row>
    <row r="11" spans="1:8" x14ac:dyDescent="0.2">
      <c r="A11" s="140">
        <v>1211</v>
      </c>
      <c r="B11" s="141" t="s">
        <v>211</v>
      </c>
      <c r="C11" s="142">
        <v>0</v>
      </c>
    </row>
    <row r="13" spans="1:8" x14ac:dyDescent="0.2">
      <c r="A13" s="138" t="s">
        <v>212</v>
      </c>
      <c r="B13" s="138"/>
      <c r="C13" s="138"/>
      <c r="D13" s="138"/>
      <c r="E13" s="138"/>
      <c r="F13" s="138"/>
      <c r="G13" s="138"/>
      <c r="H13" s="138"/>
    </row>
    <row r="14" spans="1:8" x14ac:dyDescent="0.2">
      <c r="A14" s="139" t="s">
        <v>204</v>
      </c>
      <c r="B14" s="139" t="s">
        <v>205</v>
      </c>
      <c r="C14" s="139" t="s">
        <v>206</v>
      </c>
      <c r="D14" s="139">
        <v>2019</v>
      </c>
      <c r="E14" s="139">
        <f>D14-1</f>
        <v>2018</v>
      </c>
      <c r="F14" s="139">
        <f>E14-1</f>
        <v>2017</v>
      </c>
      <c r="G14" s="139">
        <f>F14-1</f>
        <v>2016</v>
      </c>
      <c r="H14" s="139" t="s">
        <v>213</v>
      </c>
    </row>
    <row r="15" spans="1:8" x14ac:dyDescent="0.2">
      <c r="A15" s="140">
        <v>1122</v>
      </c>
      <c r="B15" s="141" t="s">
        <v>214</v>
      </c>
      <c r="C15" s="142">
        <v>4028827.5</v>
      </c>
      <c r="D15" s="142">
        <v>8485712.9800000004</v>
      </c>
      <c r="E15" s="142">
        <v>13819635.5</v>
      </c>
      <c r="F15" s="142">
        <v>892860.93</v>
      </c>
      <c r="G15" s="142">
        <v>8353884.0099999998</v>
      </c>
    </row>
    <row r="16" spans="1:8" x14ac:dyDescent="0.2">
      <c r="A16" s="140">
        <v>1124</v>
      </c>
      <c r="B16" s="141" t="s">
        <v>215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</row>
    <row r="18" spans="1:8" x14ac:dyDescent="0.2">
      <c r="A18" s="138" t="s">
        <v>216</v>
      </c>
      <c r="B18" s="138"/>
      <c r="C18" s="138"/>
      <c r="D18" s="138"/>
      <c r="E18" s="138"/>
      <c r="F18" s="138"/>
      <c r="G18" s="138"/>
      <c r="H18" s="138"/>
    </row>
    <row r="19" spans="1:8" x14ac:dyDescent="0.2">
      <c r="A19" s="139" t="s">
        <v>204</v>
      </c>
      <c r="B19" s="139" t="s">
        <v>205</v>
      </c>
      <c r="C19" s="139" t="s">
        <v>206</v>
      </c>
      <c r="D19" s="139" t="s">
        <v>217</v>
      </c>
      <c r="E19" s="139" t="s">
        <v>218</v>
      </c>
      <c r="F19" s="139" t="s">
        <v>219</v>
      </c>
      <c r="G19" s="139" t="s">
        <v>220</v>
      </c>
      <c r="H19" s="139" t="s">
        <v>221</v>
      </c>
    </row>
    <row r="20" spans="1:8" x14ac:dyDescent="0.2">
      <c r="A20" s="140">
        <v>1123</v>
      </c>
      <c r="B20" s="141" t="s">
        <v>222</v>
      </c>
      <c r="C20" s="142">
        <v>2495.52</v>
      </c>
      <c r="D20" s="142">
        <v>2495.52</v>
      </c>
      <c r="E20" s="142">
        <v>0</v>
      </c>
      <c r="F20" s="142">
        <v>0</v>
      </c>
      <c r="G20" s="142">
        <v>0</v>
      </c>
    </row>
    <row r="21" spans="1:8" x14ac:dyDescent="0.2">
      <c r="A21" s="140">
        <v>1125</v>
      </c>
      <c r="B21" s="141" t="s">
        <v>223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</row>
    <row r="22" spans="1:8" x14ac:dyDescent="0.2">
      <c r="A22" s="143">
        <v>1126</v>
      </c>
      <c r="B22" s="144" t="s">
        <v>224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</row>
    <row r="23" spans="1:8" x14ac:dyDescent="0.2">
      <c r="A23" s="143">
        <v>1129</v>
      </c>
      <c r="B23" s="144" t="s">
        <v>225</v>
      </c>
      <c r="C23" s="142">
        <v>75777.48</v>
      </c>
      <c r="D23" s="142">
        <v>75777.48</v>
      </c>
      <c r="E23" s="142">
        <v>0</v>
      </c>
      <c r="F23" s="142">
        <v>0</v>
      </c>
      <c r="G23" s="142">
        <v>0</v>
      </c>
    </row>
    <row r="24" spans="1:8" x14ac:dyDescent="0.2">
      <c r="A24" s="140">
        <v>1131</v>
      </c>
      <c r="B24" s="141" t="s">
        <v>226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</row>
    <row r="25" spans="1:8" x14ac:dyDescent="0.2">
      <c r="A25" s="140">
        <v>1132</v>
      </c>
      <c r="B25" s="141" t="s">
        <v>227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</row>
    <row r="26" spans="1:8" x14ac:dyDescent="0.2">
      <c r="A26" s="140">
        <v>1133</v>
      </c>
      <c r="B26" s="141" t="s">
        <v>228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</row>
    <row r="27" spans="1:8" x14ac:dyDescent="0.2">
      <c r="A27" s="140">
        <v>1134</v>
      </c>
      <c r="B27" s="141" t="s">
        <v>229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</row>
    <row r="28" spans="1:8" x14ac:dyDescent="0.2">
      <c r="A28" s="140">
        <v>1139</v>
      </c>
      <c r="B28" s="141" t="s">
        <v>230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</row>
    <row r="30" spans="1:8" x14ac:dyDescent="0.2">
      <c r="A30" s="138" t="s">
        <v>231</v>
      </c>
      <c r="B30" s="138"/>
      <c r="C30" s="138"/>
      <c r="D30" s="138"/>
      <c r="E30" s="138"/>
      <c r="F30" s="138"/>
      <c r="G30" s="138"/>
      <c r="H30" s="138"/>
    </row>
    <row r="31" spans="1:8" x14ac:dyDescent="0.2">
      <c r="A31" s="139" t="s">
        <v>204</v>
      </c>
      <c r="B31" s="139" t="s">
        <v>205</v>
      </c>
      <c r="C31" s="139" t="s">
        <v>206</v>
      </c>
      <c r="D31" s="139" t="s">
        <v>232</v>
      </c>
      <c r="E31" s="139" t="s">
        <v>233</v>
      </c>
      <c r="F31" s="139" t="s">
        <v>234</v>
      </c>
      <c r="G31" s="139" t="s">
        <v>235</v>
      </c>
      <c r="H31" s="139"/>
    </row>
    <row r="32" spans="1:8" x14ac:dyDescent="0.2">
      <c r="A32" s="140">
        <v>1140</v>
      </c>
      <c r="B32" s="141" t="s">
        <v>1</v>
      </c>
      <c r="C32" s="142">
        <v>79168959.590000004</v>
      </c>
    </row>
    <row r="33" spans="1:8" x14ac:dyDescent="0.2">
      <c r="A33" s="140">
        <v>1141</v>
      </c>
      <c r="B33" s="141" t="s">
        <v>236</v>
      </c>
      <c r="C33" s="142">
        <v>0</v>
      </c>
    </row>
    <row r="34" spans="1:8" x14ac:dyDescent="0.2">
      <c r="A34" s="140">
        <v>1142</v>
      </c>
      <c r="B34" s="141" t="s">
        <v>237</v>
      </c>
      <c r="C34" s="142">
        <v>0</v>
      </c>
    </row>
    <row r="35" spans="1:8" x14ac:dyDescent="0.2">
      <c r="A35" s="140">
        <v>1143</v>
      </c>
      <c r="B35" s="141" t="s">
        <v>238</v>
      </c>
      <c r="C35" s="142">
        <v>0</v>
      </c>
    </row>
    <row r="36" spans="1:8" x14ac:dyDescent="0.2">
      <c r="A36" s="140">
        <v>1144</v>
      </c>
      <c r="B36" s="141" t="s">
        <v>239</v>
      </c>
      <c r="C36" s="142">
        <v>0</v>
      </c>
    </row>
    <row r="37" spans="1:8" x14ac:dyDescent="0.2">
      <c r="A37" s="140">
        <v>1145</v>
      </c>
      <c r="B37" s="141" t="s">
        <v>240</v>
      </c>
      <c r="C37" s="142">
        <v>79168959.590000004</v>
      </c>
    </row>
    <row r="39" spans="1:8" x14ac:dyDescent="0.2">
      <c r="A39" s="138" t="s">
        <v>241</v>
      </c>
      <c r="B39" s="138"/>
      <c r="C39" s="138"/>
      <c r="D39" s="138"/>
      <c r="E39" s="138"/>
      <c r="F39" s="138"/>
      <c r="G39" s="138"/>
      <c r="H39" s="138"/>
    </row>
    <row r="40" spans="1:8" x14ac:dyDescent="0.2">
      <c r="A40" s="139" t="s">
        <v>204</v>
      </c>
      <c r="B40" s="139" t="s">
        <v>205</v>
      </c>
      <c r="C40" s="139" t="s">
        <v>206</v>
      </c>
      <c r="D40" s="139" t="s">
        <v>242</v>
      </c>
      <c r="E40" s="139" t="s">
        <v>243</v>
      </c>
      <c r="F40" s="139" t="s">
        <v>244</v>
      </c>
      <c r="G40" s="139"/>
      <c r="H40" s="139"/>
    </row>
    <row r="41" spans="1:8" x14ac:dyDescent="0.2">
      <c r="A41" s="140">
        <v>1150</v>
      </c>
      <c r="B41" s="141" t="s">
        <v>2</v>
      </c>
      <c r="C41" s="142">
        <v>0</v>
      </c>
    </row>
    <row r="42" spans="1:8" x14ac:dyDescent="0.2">
      <c r="A42" s="140">
        <v>1151</v>
      </c>
      <c r="B42" s="141" t="s">
        <v>245</v>
      </c>
      <c r="C42" s="142">
        <v>0</v>
      </c>
    </row>
    <row r="44" spans="1:8" x14ac:dyDescent="0.2">
      <c r="A44" s="138" t="s">
        <v>246</v>
      </c>
      <c r="B44" s="138"/>
      <c r="C44" s="138"/>
      <c r="D44" s="138"/>
      <c r="E44" s="138"/>
      <c r="F44" s="138"/>
      <c r="G44" s="138"/>
      <c r="H44" s="138"/>
    </row>
    <row r="45" spans="1:8" x14ac:dyDescent="0.2">
      <c r="A45" s="139" t="s">
        <v>204</v>
      </c>
      <c r="B45" s="139" t="s">
        <v>205</v>
      </c>
      <c r="C45" s="139" t="s">
        <v>206</v>
      </c>
      <c r="D45" s="139" t="s">
        <v>207</v>
      </c>
      <c r="E45" s="139" t="s">
        <v>221</v>
      </c>
      <c r="F45" s="139"/>
      <c r="G45" s="139"/>
      <c r="H45" s="139"/>
    </row>
    <row r="46" spans="1:8" x14ac:dyDescent="0.2">
      <c r="A46" s="140">
        <v>1213</v>
      </c>
      <c r="B46" s="141" t="s">
        <v>247</v>
      </c>
      <c r="C46" s="142">
        <v>0</v>
      </c>
    </row>
    <row r="48" spans="1:8" x14ac:dyDescent="0.2">
      <c r="A48" s="138" t="s">
        <v>248</v>
      </c>
      <c r="B48" s="138"/>
      <c r="C48" s="138"/>
      <c r="D48" s="138"/>
      <c r="E48" s="138"/>
      <c r="F48" s="138"/>
      <c r="G48" s="138"/>
      <c r="H48" s="138"/>
    </row>
    <row r="49" spans="1:8" x14ac:dyDescent="0.2">
      <c r="A49" s="139" t="s">
        <v>204</v>
      </c>
      <c r="B49" s="139" t="s">
        <v>205</v>
      </c>
      <c r="C49" s="139" t="s">
        <v>206</v>
      </c>
      <c r="D49" s="139"/>
      <c r="E49" s="139"/>
      <c r="F49" s="139"/>
      <c r="G49" s="139"/>
      <c r="H49" s="139"/>
    </row>
    <row r="50" spans="1:8" x14ac:dyDescent="0.2">
      <c r="A50" s="140">
        <v>1214</v>
      </c>
      <c r="B50" s="141" t="s">
        <v>249</v>
      </c>
      <c r="C50" s="142">
        <v>0</v>
      </c>
    </row>
    <row r="52" spans="1:8" x14ac:dyDescent="0.2">
      <c r="A52" s="138" t="s">
        <v>250</v>
      </c>
      <c r="B52" s="138"/>
      <c r="C52" s="138"/>
      <c r="D52" s="138"/>
      <c r="E52" s="138"/>
      <c r="F52" s="138"/>
      <c r="G52" s="138"/>
      <c r="H52" s="138"/>
    </row>
    <row r="53" spans="1:8" x14ac:dyDescent="0.2">
      <c r="A53" s="139" t="s">
        <v>204</v>
      </c>
      <c r="B53" s="139" t="s">
        <v>205</v>
      </c>
      <c r="C53" s="139" t="s">
        <v>206</v>
      </c>
      <c r="D53" s="139" t="s">
        <v>251</v>
      </c>
      <c r="E53" s="139" t="s">
        <v>252</v>
      </c>
      <c r="F53" s="139" t="s">
        <v>242</v>
      </c>
      <c r="G53" s="139" t="s">
        <v>253</v>
      </c>
      <c r="H53" s="139" t="s">
        <v>254</v>
      </c>
    </row>
    <row r="54" spans="1:8" x14ac:dyDescent="0.2">
      <c r="A54" s="140">
        <v>1230</v>
      </c>
      <c r="B54" s="141" t="s">
        <v>21</v>
      </c>
      <c r="C54" s="142">
        <v>0</v>
      </c>
      <c r="D54" s="142">
        <v>0</v>
      </c>
      <c r="E54" s="142">
        <v>0</v>
      </c>
    </row>
    <row r="55" spans="1:8" x14ac:dyDescent="0.2">
      <c r="A55" s="140">
        <v>1231</v>
      </c>
      <c r="B55" s="141" t="s">
        <v>255</v>
      </c>
      <c r="C55" s="142">
        <v>0</v>
      </c>
      <c r="D55" s="142">
        <v>0</v>
      </c>
      <c r="E55" s="142">
        <v>0</v>
      </c>
    </row>
    <row r="56" spans="1:8" x14ac:dyDescent="0.2">
      <c r="A56" s="140">
        <v>1232</v>
      </c>
      <c r="B56" s="141" t="s">
        <v>256</v>
      </c>
      <c r="C56" s="142">
        <v>0</v>
      </c>
      <c r="D56" s="142">
        <v>0</v>
      </c>
      <c r="E56" s="142">
        <v>0</v>
      </c>
    </row>
    <row r="57" spans="1:8" x14ac:dyDescent="0.2">
      <c r="A57" s="140">
        <v>1233</v>
      </c>
      <c r="B57" s="141" t="s">
        <v>257</v>
      </c>
      <c r="C57" s="142">
        <v>0</v>
      </c>
      <c r="D57" s="142">
        <v>0</v>
      </c>
      <c r="E57" s="142">
        <v>0</v>
      </c>
    </row>
    <row r="58" spans="1:8" x14ac:dyDescent="0.2">
      <c r="A58" s="140">
        <v>1234</v>
      </c>
      <c r="B58" s="141" t="s">
        <v>258</v>
      </c>
      <c r="C58" s="142">
        <v>0</v>
      </c>
      <c r="D58" s="142">
        <v>0</v>
      </c>
      <c r="E58" s="142">
        <v>0</v>
      </c>
    </row>
    <row r="59" spans="1:8" x14ac:dyDescent="0.2">
      <c r="A59" s="140">
        <v>1235</v>
      </c>
      <c r="B59" s="141" t="s">
        <v>259</v>
      </c>
      <c r="C59" s="142">
        <v>0</v>
      </c>
      <c r="D59" s="142">
        <v>0</v>
      </c>
      <c r="E59" s="142">
        <v>0</v>
      </c>
    </row>
    <row r="60" spans="1:8" x14ac:dyDescent="0.2">
      <c r="A60" s="140">
        <v>1236</v>
      </c>
      <c r="B60" s="141" t="s">
        <v>260</v>
      </c>
      <c r="C60" s="142">
        <v>0</v>
      </c>
      <c r="D60" s="142">
        <v>0</v>
      </c>
      <c r="E60" s="142">
        <v>0</v>
      </c>
    </row>
    <row r="61" spans="1:8" x14ac:dyDescent="0.2">
      <c r="A61" s="140">
        <v>1239</v>
      </c>
      <c r="B61" s="141" t="s">
        <v>261</v>
      </c>
      <c r="C61" s="142">
        <v>0</v>
      </c>
      <c r="D61" s="142">
        <v>0</v>
      </c>
      <c r="E61" s="142">
        <v>0</v>
      </c>
    </row>
    <row r="62" spans="1:8" x14ac:dyDescent="0.2">
      <c r="A62" s="140">
        <v>1240</v>
      </c>
      <c r="B62" s="141" t="s">
        <v>22</v>
      </c>
      <c r="C62" s="142">
        <v>1705031.99</v>
      </c>
      <c r="D62" s="142">
        <v>68399.289999999994</v>
      </c>
      <c r="E62" s="142">
        <v>-1403583.12</v>
      </c>
    </row>
    <row r="63" spans="1:8" x14ac:dyDescent="0.2">
      <c r="A63" s="140">
        <v>1241</v>
      </c>
      <c r="B63" s="141" t="s">
        <v>262</v>
      </c>
      <c r="C63" s="142">
        <v>806793.9</v>
      </c>
      <c r="D63" s="142">
        <v>45826.33</v>
      </c>
      <c r="E63" s="142">
        <v>-575445.17000000004</v>
      </c>
    </row>
    <row r="64" spans="1:8" x14ac:dyDescent="0.2">
      <c r="A64" s="140">
        <v>1242</v>
      </c>
      <c r="B64" s="141" t="s">
        <v>263</v>
      </c>
      <c r="C64" s="142">
        <v>45270.77</v>
      </c>
      <c r="D64" s="142">
        <v>7704.94</v>
      </c>
      <c r="E64" s="142">
        <v>-19258.68</v>
      </c>
    </row>
    <row r="65" spans="1:8" x14ac:dyDescent="0.2">
      <c r="A65" s="140">
        <v>1243</v>
      </c>
      <c r="B65" s="141" t="s">
        <v>264</v>
      </c>
      <c r="C65" s="142">
        <v>0</v>
      </c>
      <c r="D65" s="142">
        <v>0</v>
      </c>
      <c r="E65" s="142">
        <v>0</v>
      </c>
    </row>
    <row r="66" spans="1:8" x14ac:dyDescent="0.2">
      <c r="A66" s="140">
        <v>1244</v>
      </c>
      <c r="B66" s="141" t="s">
        <v>265</v>
      </c>
      <c r="C66" s="142">
        <v>758022</v>
      </c>
      <c r="D66" s="142">
        <v>5672.5</v>
      </c>
      <c r="E66" s="142">
        <v>-753767.63</v>
      </c>
    </row>
    <row r="67" spans="1:8" x14ac:dyDescent="0.2">
      <c r="A67" s="140">
        <v>1245</v>
      </c>
      <c r="B67" s="141" t="s">
        <v>266</v>
      </c>
      <c r="C67" s="142">
        <v>0</v>
      </c>
      <c r="D67" s="142">
        <v>0</v>
      </c>
      <c r="E67" s="142">
        <v>0</v>
      </c>
    </row>
    <row r="68" spans="1:8" x14ac:dyDescent="0.2">
      <c r="A68" s="140">
        <v>1246</v>
      </c>
      <c r="B68" s="141" t="s">
        <v>267</v>
      </c>
      <c r="C68" s="142">
        <v>94945.32</v>
      </c>
      <c r="D68" s="142">
        <v>9195.52</v>
      </c>
      <c r="E68" s="142">
        <v>-55111.64</v>
      </c>
    </row>
    <row r="69" spans="1:8" x14ac:dyDescent="0.2">
      <c r="A69" s="140">
        <v>1247</v>
      </c>
      <c r="B69" s="141" t="s">
        <v>268</v>
      </c>
      <c r="C69" s="142">
        <v>0</v>
      </c>
      <c r="D69" s="142">
        <v>0</v>
      </c>
      <c r="E69" s="142">
        <v>0</v>
      </c>
    </row>
    <row r="70" spans="1:8" x14ac:dyDescent="0.2">
      <c r="A70" s="140">
        <v>1248</v>
      </c>
      <c r="B70" s="141" t="s">
        <v>269</v>
      </c>
      <c r="C70" s="142">
        <v>0</v>
      </c>
      <c r="D70" s="142">
        <v>0</v>
      </c>
      <c r="E70" s="142">
        <v>0</v>
      </c>
    </row>
    <row r="72" spans="1:8" x14ac:dyDescent="0.2">
      <c r="A72" s="138" t="s">
        <v>270</v>
      </c>
      <c r="B72" s="138"/>
      <c r="C72" s="138"/>
      <c r="D72" s="138"/>
      <c r="E72" s="138"/>
      <c r="F72" s="138"/>
      <c r="G72" s="138"/>
      <c r="H72" s="138"/>
    </row>
    <row r="73" spans="1:8" x14ac:dyDescent="0.2">
      <c r="A73" s="139" t="s">
        <v>204</v>
      </c>
      <c r="B73" s="139" t="s">
        <v>205</v>
      </c>
      <c r="C73" s="139" t="s">
        <v>206</v>
      </c>
      <c r="D73" s="139" t="s">
        <v>271</v>
      </c>
      <c r="E73" s="139" t="s">
        <v>272</v>
      </c>
      <c r="F73" s="139" t="s">
        <v>242</v>
      </c>
      <c r="G73" s="139" t="s">
        <v>253</v>
      </c>
      <c r="H73" s="139" t="s">
        <v>254</v>
      </c>
    </row>
    <row r="74" spans="1:8" x14ac:dyDescent="0.2">
      <c r="A74" s="140">
        <v>1250</v>
      </c>
      <c r="B74" s="141" t="s">
        <v>23</v>
      </c>
      <c r="C74" s="142">
        <v>45449.440000000002</v>
      </c>
      <c r="D74" s="142">
        <v>4544.96</v>
      </c>
      <c r="E74" s="142">
        <v>0</v>
      </c>
    </row>
    <row r="75" spans="1:8" x14ac:dyDescent="0.2">
      <c r="A75" s="140">
        <v>1251</v>
      </c>
      <c r="B75" s="141" t="s">
        <v>273</v>
      </c>
      <c r="C75" s="142">
        <v>45449.440000000002</v>
      </c>
      <c r="D75" s="142">
        <v>4544.96</v>
      </c>
      <c r="E75" s="142">
        <v>0</v>
      </c>
    </row>
    <row r="76" spans="1:8" x14ac:dyDescent="0.2">
      <c r="A76" s="140">
        <v>1252</v>
      </c>
      <c r="B76" s="141" t="s">
        <v>274</v>
      </c>
      <c r="C76" s="142">
        <v>0</v>
      </c>
      <c r="D76" s="142">
        <v>0</v>
      </c>
      <c r="E76" s="142">
        <v>0</v>
      </c>
    </row>
    <row r="77" spans="1:8" x14ac:dyDescent="0.2">
      <c r="A77" s="140">
        <v>1253</v>
      </c>
      <c r="B77" s="141" t="s">
        <v>275</v>
      </c>
      <c r="C77" s="142">
        <v>0</v>
      </c>
      <c r="D77" s="142">
        <v>0</v>
      </c>
      <c r="E77" s="142">
        <v>0</v>
      </c>
    </row>
    <row r="78" spans="1:8" x14ac:dyDescent="0.2">
      <c r="A78" s="140">
        <v>1254</v>
      </c>
      <c r="B78" s="141" t="s">
        <v>276</v>
      </c>
      <c r="C78" s="142">
        <v>0</v>
      </c>
      <c r="D78" s="142">
        <v>0</v>
      </c>
      <c r="E78" s="142">
        <v>0</v>
      </c>
    </row>
    <row r="79" spans="1:8" x14ac:dyDescent="0.2">
      <c r="A79" s="140">
        <v>1259</v>
      </c>
      <c r="B79" s="141" t="s">
        <v>277</v>
      </c>
      <c r="C79" s="142">
        <v>0</v>
      </c>
      <c r="D79" s="142">
        <v>0</v>
      </c>
      <c r="E79" s="142">
        <v>0</v>
      </c>
    </row>
    <row r="80" spans="1:8" x14ac:dyDescent="0.2">
      <c r="A80" s="140">
        <v>1270</v>
      </c>
      <c r="B80" s="141" t="s">
        <v>25</v>
      </c>
      <c r="C80" s="142">
        <v>0</v>
      </c>
      <c r="D80" s="142">
        <v>0</v>
      </c>
      <c r="E80" s="142">
        <v>0</v>
      </c>
    </row>
    <row r="81" spans="1:8" x14ac:dyDescent="0.2">
      <c r="A81" s="140">
        <v>1271</v>
      </c>
      <c r="B81" s="141" t="s">
        <v>278</v>
      </c>
      <c r="C81" s="142">
        <v>0</v>
      </c>
      <c r="D81" s="142">
        <v>0</v>
      </c>
      <c r="E81" s="142">
        <v>0</v>
      </c>
    </row>
    <row r="82" spans="1:8" x14ac:dyDescent="0.2">
      <c r="A82" s="140">
        <v>1272</v>
      </c>
      <c r="B82" s="141" t="s">
        <v>279</v>
      </c>
      <c r="C82" s="142">
        <v>0</v>
      </c>
      <c r="D82" s="142">
        <v>0</v>
      </c>
      <c r="E82" s="142">
        <v>0</v>
      </c>
    </row>
    <row r="83" spans="1:8" x14ac:dyDescent="0.2">
      <c r="A83" s="140">
        <v>1273</v>
      </c>
      <c r="B83" s="141" t="s">
        <v>280</v>
      </c>
      <c r="C83" s="142">
        <v>0</v>
      </c>
      <c r="D83" s="142">
        <v>0</v>
      </c>
      <c r="E83" s="142">
        <v>0</v>
      </c>
    </row>
    <row r="84" spans="1:8" x14ac:dyDescent="0.2">
      <c r="A84" s="140">
        <v>1274</v>
      </c>
      <c r="B84" s="141" t="s">
        <v>281</v>
      </c>
      <c r="C84" s="142">
        <v>0</v>
      </c>
      <c r="D84" s="142">
        <v>0</v>
      </c>
      <c r="E84" s="142">
        <v>0</v>
      </c>
    </row>
    <row r="85" spans="1:8" x14ac:dyDescent="0.2">
      <c r="A85" s="140">
        <v>1275</v>
      </c>
      <c r="B85" s="141" t="s">
        <v>282</v>
      </c>
      <c r="C85" s="142">
        <v>0</v>
      </c>
      <c r="D85" s="142">
        <v>0</v>
      </c>
      <c r="E85" s="142">
        <v>0</v>
      </c>
    </row>
    <row r="86" spans="1:8" x14ac:dyDescent="0.2">
      <c r="A86" s="140">
        <v>1279</v>
      </c>
      <c r="B86" s="141" t="s">
        <v>283</v>
      </c>
      <c r="C86" s="142">
        <v>0</v>
      </c>
      <c r="D86" s="142">
        <v>0</v>
      </c>
      <c r="E86" s="142">
        <v>0</v>
      </c>
    </row>
    <row r="88" spans="1:8" x14ac:dyDescent="0.2">
      <c r="A88" s="138" t="s">
        <v>284</v>
      </c>
      <c r="B88" s="138"/>
      <c r="C88" s="138"/>
      <c r="D88" s="138"/>
      <c r="E88" s="138"/>
      <c r="F88" s="138"/>
      <c r="G88" s="138"/>
      <c r="H88" s="138"/>
    </row>
    <row r="89" spans="1:8" x14ac:dyDescent="0.2">
      <c r="A89" s="139" t="s">
        <v>204</v>
      </c>
      <c r="B89" s="139" t="s">
        <v>205</v>
      </c>
      <c r="C89" s="139" t="s">
        <v>206</v>
      </c>
      <c r="D89" s="139" t="s">
        <v>285</v>
      </c>
      <c r="E89" s="139"/>
      <c r="F89" s="139"/>
      <c r="G89" s="139"/>
      <c r="H89" s="139"/>
    </row>
    <row r="90" spans="1:8" x14ac:dyDescent="0.2">
      <c r="A90" s="140">
        <v>1160</v>
      </c>
      <c r="B90" s="141" t="s">
        <v>17</v>
      </c>
      <c r="C90" s="142">
        <v>0</v>
      </c>
    </row>
    <row r="91" spans="1:8" x14ac:dyDescent="0.2">
      <c r="A91" s="140">
        <v>1161</v>
      </c>
      <c r="B91" s="141" t="s">
        <v>286</v>
      </c>
      <c r="C91" s="142">
        <v>0</v>
      </c>
    </row>
    <row r="92" spans="1:8" x14ac:dyDescent="0.2">
      <c r="A92" s="140">
        <v>1162</v>
      </c>
      <c r="B92" s="141" t="s">
        <v>287</v>
      </c>
      <c r="C92" s="142">
        <v>0</v>
      </c>
    </row>
    <row r="94" spans="1:8" x14ac:dyDescent="0.2">
      <c r="A94" s="138" t="s">
        <v>288</v>
      </c>
      <c r="B94" s="138"/>
      <c r="C94" s="138"/>
      <c r="D94" s="138"/>
      <c r="E94" s="138"/>
      <c r="F94" s="138"/>
      <c r="G94" s="138"/>
      <c r="H94" s="138"/>
    </row>
    <row r="95" spans="1:8" x14ac:dyDescent="0.2">
      <c r="A95" s="139" t="s">
        <v>204</v>
      </c>
      <c r="B95" s="139" t="s">
        <v>205</v>
      </c>
      <c r="C95" s="139" t="s">
        <v>206</v>
      </c>
      <c r="D95" s="139" t="s">
        <v>221</v>
      </c>
      <c r="E95" s="139"/>
      <c r="F95" s="139"/>
      <c r="G95" s="139"/>
      <c r="H95" s="139"/>
    </row>
    <row r="96" spans="1:8" x14ac:dyDescent="0.2">
      <c r="A96" s="140">
        <v>1290</v>
      </c>
      <c r="B96" s="141" t="s">
        <v>27</v>
      </c>
      <c r="C96" s="142">
        <v>0</v>
      </c>
    </row>
    <row r="97" spans="1:8" x14ac:dyDescent="0.2">
      <c r="A97" s="140">
        <v>1291</v>
      </c>
      <c r="B97" s="141" t="s">
        <v>289</v>
      </c>
      <c r="C97" s="142">
        <v>0</v>
      </c>
    </row>
    <row r="98" spans="1:8" x14ac:dyDescent="0.2">
      <c r="A98" s="140">
        <v>1292</v>
      </c>
      <c r="B98" s="141" t="s">
        <v>290</v>
      </c>
      <c r="C98" s="142">
        <v>0</v>
      </c>
    </row>
    <row r="99" spans="1:8" x14ac:dyDescent="0.2">
      <c r="A99" s="140">
        <v>1293</v>
      </c>
      <c r="B99" s="141" t="s">
        <v>291</v>
      </c>
      <c r="C99" s="142">
        <v>0</v>
      </c>
    </row>
    <row r="101" spans="1:8" x14ac:dyDescent="0.2">
      <c r="A101" s="138" t="s">
        <v>292</v>
      </c>
      <c r="B101" s="138"/>
      <c r="C101" s="138"/>
      <c r="D101" s="138"/>
      <c r="E101" s="138"/>
      <c r="F101" s="138"/>
      <c r="G101" s="138"/>
      <c r="H101" s="138"/>
    </row>
    <row r="102" spans="1:8" x14ac:dyDescent="0.2">
      <c r="A102" s="139" t="s">
        <v>204</v>
      </c>
      <c r="B102" s="139" t="s">
        <v>205</v>
      </c>
      <c r="C102" s="139" t="s">
        <v>206</v>
      </c>
      <c r="D102" s="139" t="s">
        <v>217</v>
      </c>
      <c r="E102" s="139" t="s">
        <v>218</v>
      </c>
      <c r="F102" s="139" t="s">
        <v>219</v>
      </c>
      <c r="G102" s="139" t="s">
        <v>293</v>
      </c>
      <c r="H102" s="139" t="s">
        <v>294</v>
      </c>
    </row>
    <row r="103" spans="1:8" x14ac:dyDescent="0.2">
      <c r="A103" s="140">
        <v>2110</v>
      </c>
      <c r="B103" s="141" t="s">
        <v>28</v>
      </c>
      <c r="C103" s="142">
        <v>14867902.050000001</v>
      </c>
      <c r="D103" s="142">
        <v>0</v>
      </c>
      <c r="E103" s="142">
        <v>14867902.050000001</v>
      </c>
      <c r="F103" s="142">
        <v>0</v>
      </c>
      <c r="G103" s="142">
        <v>0</v>
      </c>
    </row>
    <row r="104" spans="1:8" x14ac:dyDescent="0.2">
      <c r="A104" s="140">
        <v>2111</v>
      </c>
      <c r="B104" s="141" t="s">
        <v>295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</row>
    <row r="105" spans="1:8" x14ac:dyDescent="0.2">
      <c r="A105" s="140">
        <v>2112</v>
      </c>
      <c r="B105" s="141" t="s">
        <v>296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</row>
    <row r="106" spans="1:8" x14ac:dyDescent="0.2">
      <c r="A106" s="140">
        <v>2113</v>
      </c>
      <c r="B106" s="141" t="s">
        <v>297</v>
      </c>
      <c r="C106" s="142">
        <v>0</v>
      </c>
      <c r="D106" s="142">
        <v>0</v>
      </c>
      <c r="E106" s="142">
        <v>0</v>
      </c>
      <c r="F106" s="142">
        <v>0</v>
      </c>
      <c r="G106" s="142">
        <v>0</v>
      </c>
    </row>
    <row r="107" spans="1:8" x14ac:dyDescent="0.2">
      <c r="A107" s="140">
        <v>2114</v>
      </c>
      <c r="B107" s="141" t="s">
        <v>298</v>
      </c>
      <c r="C107" s="142">
        <v>0</v>
      </c>
      <c r="D107" s="142">
        <v>0</v>
      </c>
      <c r="E107" s="142">
        <v>0</v>
      </c>
      <c r="F107" s="142">
        <v>0</v>
      </c>
      <c r="G107" s="142">
        <v>0</v>
      </c>
    </row>
    <row r="108" spans="1:8" x14ac:dyDescent="0.2">
      <c r="A108" s="140">
        <v>2115</v>
      </c>
      <c r="B108" s="141" t="s">
        <v>299</v>
      </c>
      <c r="C108" s="142">
        <v>0</v>
      </c>
      <c r="D108" s="142">
        <v>0</v>
      </c>
      <c r="E108" s="142">
        <v>0</v>
      </c>
      <c r="F108" s="142">
        <v>0</v>
      </c>
      <c r="G108" s="142">
        <v>0</v>
      </c>
    </row>
    <row r="109" spans="1:8" x14ac:dyDescent="0.2">
      <c r="A109" s="140">
        <v>2116</v>
      </c>
      <c r="B109" s="141" t="s">
        <v>300</v>
      </c>
      <c r="C109" s="142">
        <v>0</v>
      </c>
      <c r="D109" s="142">
        <v>0</v>
      </c>
      <c r="E109" s="142">
        <v>0</v>
      </c>
      <c r="F109" s="142">
        <v>0</v>
      </c>
      <c r="G109" s="142">
        <v>0</v>
      </c>
    </row>
    <row r="110" spans="1:8" x14ac:dyDescent="0.2">
      <c r="A110" s="140">
        <v>2117</v>
      </c>
      <c r="B110" s="141" t="s">
        <v>301</v>
      </c>
      <c r="C110" s="142">
        <v>244469.23</v>
      </c>
      <c r="D110" s="142">
        <v>0</v>
      </c>
      <c r="E110" s="142">
        <v>244469.23</v>
      </c>
      <c r="F110" s="142">
        <v>0</v>
      </c>
      <c r="G110" s="142">
        <v>0</v>
      </c>
    </row>
    <row r="111" spans="1:8" x14ac:dyDescent="0.2">
      <c r="A111" s="140">
        <v>2118</v>
      </c>
      <c r="B111" s="141" t="s">
        <v>302</v>
      </c>
      <c r="C111" s="142">
        <v>0</v>
      </c>
      <c r="D111" s="142">
        <v>0</v>
      </c>
      <c r="E111" s="142">
        <v>0</v>
      </c>
      <c r="F111" s="142">
        <v>0</v>
      </c>
      <c r="G111" s="142">
        <v>0</v>
      </c>
    </row>
    <row r="112" spans="1:8" x14ac:dyDescent="0.2">
      <c r="A112" s="140">
        <v>2119</v>
      </c>
      <c r="B112" s="141" t="s">
        <v>303</v>
      </c>
      <c r="C112" s="142">
        <v>14623432.82</v>
      </c>
      <c r="D112" s="142">
        <v>0</v>
      </c>
      <c r="E112" s="142">
        <v>14623432.82</v>
      </c>
      <c r="F112" s="142">
        <v>0</v>
      </c>
      <c r="G112" s="142">
        <v>0</v>
      </c>
    </row>
    <row r="113" spans="1:8" x14ac:dyDescent="0.2">
      <c r="A113" s="140">
        <v>2120</v>
      </c>
      <c r="B113" s="141" t="s">
        <v>29</v>
      </c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</row>
    <row r="114" spans="1:8" x14ac:dyDescent="0.2">
      <c r="A114" s="140">
        <v>2121</v>
      </c>
      <c r="B114" s="141" t="s">
        <v>304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</row>
    <row r="115" spans="1:8" x14ac:dyDescent="0.2">
      <c r="A115" s="140">
        <v>2122</v>
      </c>
      <c r="B115" s="141" t="s">
        <v>305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</row>
    <row r="116" spans="1:8" x14ac:dyDescent="0.2">
      <c r="A116" s="140">
        <v>2129</v>
      </c>
      <c r="B116" s="141" t="s">
        <v>306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</row>
    <row r="118" spans="1:8" x14ac:dyDescent="0.2">
      <c r="A118" s="138" t="s">
        <v>307</v>
      </c>
      <c r="B118" s="138"/>
      <c r="C118" s="138"/>
      <c r="D118" s="138"/>
      <c r="E118" s="138"/>
      <c r="F118" s="138"/>
      <c r="G118" s="138"/>
      <c r="H118" s="138"/>
    </row>
    <row r="119" spans="1:8" x14ac:dyDescent="0.2">
      <c r="A119" s="139" t="s">
        <v>204</v>
      </c>
      <c r="B119" s="139" t="s">
        <v>205</v>
      </c>
      <c r="C119" s="139" t="s">
        <v>206</v>
      </c>
      <c r="D119" s="139" t="s">
        <v>308</v>
      </c>
      <c r="E119" s="139" t="s">
        <v>221</v>
      </c>
      <c r="F119" s="139"/>
      <c r="G119" s="139"/>
      <c r="H119" s="139"/>
    </row>
    <row r="120" spans="1:8" x14ac:dyDescent="0.2">
      <c r="A120" s="140">
        <v>2160</v>
      </c>
      <c r="B120" s="141" t="s">
        <v>33</v>
      </c>
      <c r="C120" s="142">
        <v>0</v>
      </c>
    </row>
    <row r="121" spans="1:8" x14ac:dyDescent="0.2">
      <c r="A121" s="140">
        <v>2161</v>
      </c>
      <c r="B121" s="141" t="s">
        <v>309</v>
      </c>
      <c r="C121" s="142">
        <v>0</v>
      </c>
    </row>
    <row r="122" spans="1:8" x14ac:dyDescent="0.2">
      <c r="A122" s="140">
        <v>2162</v>
      </c>
      <c r="B122" s="141" t="s">
        <v>310</v>
      </c>
      <c r="C122" s="142">
        <v>0</v>
      </c>
    </row>
    <row r="123" spans="1:8" x14ac:dyDescent="0.2">
      <c r="A123" s="140">
        <v>2163</v>
      </c>
      <c r="B123" s="141" t="s">
        <v>311</v>
      </c>
      <c r="C123" s="142">
        <v>0</v>
      </c>
    </row>
    <row r="124" spans="1:8" x14ac:dyDescent="0.2">
      <c r="A124" s="140">
        <v>2164</v>
      </c>
      <c r="B124" s="141" t="s">
        <v>312</v>
      </c>
      <c r="C124" s="142">
        <v>0</v>
      </c>
    </row>
    <row r="125" spans="1:8" x14ac:dyDescent="0.2">
      <c r="A125" s="140">
        <v>2165</v>
      </c>
      <c r="B125" s="141" t="s">
        <v>313</v>
      </c>
      <c r="C125" s="142">
        <v>0</v>
      </c>
    </row>
    <row r="126" spans="1:8" x14ac:dyDescent="0.2">
      <c r="A126" s="140">
        <v>2166</v>
      </c>
      <c r="B126" s="141" t="s">
        <v>314</v>
      </c>
      <c r="C126" s="142">
        <v>0</v>
      </c>
    </row>
    <row r="127" spans="1:8" x14ac:dyDescent="0.2">
      <c r="A127" s="140">
        <v>2250</v>
      </c>
      <c r="B127" s="141" t="s">
        <v>315</v>
      </c>
      <c r="C127" s="142">
        <v>0</v>
      </c>
    </row>
    <row r="128" spans="1:8" x14ac:dyDescent="0.2">
      <c r="A128" s="140">
        <v>2251</v>
      </c>
      <c r="B128" s="141" t="s">
        <v>316</v>
      </c>
      <c r="C128" s="142">
        <v>0</v>
      </c>
    </row>
    <row r="129" spans="1:8" x14ac:dyDescent="0.2">
      <c r="A129" s="140">
        <v>2252</v>
      </c>
      <c r="B129" s="141" t="s">
        <v>317</v>
      </c>
      <c r="C129" s="142">
        <v>0</v>
      </c>
    </row>
    <row r="130" spans="1:8" x14ac:dyDescent="0.2">
      <c r="A130" s="140">
        <v>2253</v>
      </c>
      <c r="B130" s="141" t="s">
        <v>318</v>
      </c>
      <c r="C130" s="142">
        <v>0</v>
      </c>
    </row>
    <row r="131" spans="1:8" x14ac:dyDescent="0.2">
      <c r="A131" s="140">
        <v>2254</v>
      </c>
      <c r="B131" s="141" t="s">
        <v>319</v>
      </c>
      <c r="C131" s="142">
        <v>0</v>
      </c>
    </row>
    <row r="132" spans="1:8" x14ac:dyDescent="0.2">
      <c r="A132" s="140">
        <v>2255</v>
      </c>
      <c r="B132" s="141" t="s">
        <v>320</v>
      </c>
      <c r="C132" s="142">
        <v>0</v>
      </c>
    </row>
    <row r="133" spans="1:8" x14ac:dyDescent="0.2">
      <c r="A133" s="140">
        <v>2256</v>
      </c>
      <c r="B133" s="141" t="s">
        <v>321</v>
      </c>
      <c r="C133" s="142">
        <v>0</v>
      </c>
    </row>
    <row r="135" spans="1:8" x14ac:dyDescent="0.2">
      <c r="A135" s="138" t="s">
        <v>322</v>
      </c>
      <c r="B135" s="138"/>
      <c r="C135" s="138"/>
      <c r="D135" s="138"/>
      <c r="E135" s="138"/>
      <c r="F135" s="138"/>
      <c r="G135" s="138"/>
      <c r="H135" s="138"/>
    </row>
    <row r="136" spans="1:8" x14ac:dyDescent="0.2">
      <c r="A136" s="145" t="s">
        <v>204</v>
      </c>
      <c r="B136" s="145" t="s">
        <v>205</v>
      </c>
      <c r="C136" s="145" t="s">
        <v>206</v>
      </c>
      <c r="D136" s="145" t="s">
        <v>308</v>
      </c>
      <c r="E136" s="145" t="s">
        <v>221</v>
      </c>
      <c r="F136" s="145"/>
      <c r="G136" s="145"/>
      <c r="H136" s="145"/>
    </row>
    <row r="137" spans="1:8" x14ac:dyDescent="0.2">
      <c r="A137" s="140">
        <v>2159</v>
      </c>
      <c r="B137" s="141" t="s">
        <v>323</v>
      </c>
      <c r="C137" s="142">
        <v>0</v>
      </c>
    </row>
    <row r="138" spans="1:8" x14ac:dyDescent="0.2">
      <c r="A138" s="140">
        <v>2199</v>
      </c>
      <c r="B138" s="141" t="s">
        <v>324</v>
      </c>
      <c r="C138" s="142">
        <v>0</v>
      </c>
    </row>
    <row r="139" spans="1:8" x14ac:dyDescent="0.2">
      <c r="A139" s="140">
        <v>2240</v>
      </c>
      <c r="B139" s="141" t="s">
        <v>39</v>
      </c>
      <c r="C139" s="142">
        <v>0</v>
      </c>
    </row>
    <row r="140" spans="1:8" x14ac:dyDescent="0.2">
      <c r="A140" s="140">
        <v>2241</v>
      </c>
      <c r="B140" s="141" t="s">
        <v>325</v>
      </c>
      <c r="C140" s="142">
        <v>0</v>
      </c>
    </row>
    <row r="141" spans="1:8" x14ac:dyDescent="0.2">
      <c r="A141" s="140">
        <v>2242</v>
      </c>
      <c r="B141" s="141" t="s">
        <v>326</v>
      </c>
      <c r="C141" s="142">
        <v>0</v>
      </c>
    </row>
    <row r="142" spans="1:8" x14ac:dyDescent="0.2">
      <c r="A142" s="140">
        <v>2249</v>
      </c>
      <c r="B142" s="141" t="s">
        <v>327</v>
      </c>
      <c r="C142" s="14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3816-B1D4-4FA5-A8CD-F4D5C9EFA9BE}">
  <sheetPr codeName="Sheet11">
    <pageSetUpPr fitToPage="1"/>
  </sheetPr>
  <dimension ref="A1:E220"/>
  <sheetViews>
    <sheetView topLeftCell="A137" workbookViewId="0">
      <selection activeCell="C98" sqref="C98:D220"/>
    </sheetView>
  </sheetViews>
  <sheetFormatPr baseColWidth="10" defaultColWidth="10.6640625" defaultRowHeight="11.25" customHeight="1" x14ac:dyDescent="0.2"/>
  <cols>
    <col min="1" max="1" width="11.6640625" style="141" customWidth="1"/>
    <col min="2" max="2" width="85" style="141" bestFit="1" customWidth="1"/>
    <col min="3" max="3" width="18.33203125" style="141" customWidth="1"/>
    <col min="4" max="5" width="23" style="141" customWidth="1"/>
    <col min="6" max="16384" width="10.6640625" style="141"/>
  </cols>
  <sheetData>
    <row r="1" spans="1:5" s="149" customFormat="1" ht="18.95" customHeight="1" x14ac:dyDescent="0.2">
      <c r="A1" s="2" t="str">
        <f>ESF!A1</f>
        <v xml:space="preserve"> INSTITUTO MUNICIPAL DE VIVIENDA DE IRAPUATO, GUANAJUATO</v>
      </c>
      <c r="B1" s="2"/>
      <c r="C1" s="2"/>
      <c r="D1" s="117" t="s">
        <v>137</v>
      </c>
      <c r="E1" s="136">
        <f>'Notas a los Edos Financieros'!D1</f>
        <v>2020</v>
      </c>
    </row>
    <row r="2" spans="1:5" s="135" customFormat="1" ht="18.95" customHeight="1" x14ac:dyDescent="0.2">
      <c r="A2" s="2" t="s">
        <v>328</v>
      </c>
      <c r="B2" s="2"/>
      <c r="C2" s="2"/>
      <c r="D2" s="117" t="s">
        <v>139</v>
      </c>
      <c r="E2" s="136" t="str">
        <f>'Notas a los Edos Financieros'!D2</f>
        <v>Trimestral</v>
      </c>
    </row>
    <row r="3" spans="1:5" s="135" customFormat="1" ht="18.95" customHeight="1" x14ac:dyDescent="0.2">
      <c r="A3" s="2" t="str">
        <f>ESF!A3</f>
        <v>Correspondiente del 01 de Enero al 31 de Diciembre 2020</v>
      </c>
      <c r="B3" s="2"/>
      <c r="C3" s="2"/>
      <c r="D3" s="117" t="s">
        <v>142</v>
      </c>
      <c r="E3" s="136">
        <f>'Notas a los Edos Financieros'!D3</f>
        <v>4</v>
      </c>
    </row>
    <row r="4" spans="1:5" x14ac:dyDescent="0.2">
      <c r="A4" s="137" t="s">
        <v>202</v>
      </c>
      <c r="B4" s="138"/>
      <c r="C4" s="138"/>
      <c r="D4" s="138"/>
      <c r="E4" s="138"/>
    </row>
    <row r="6" spans="1:5" x14ac:dyDescent="0.2">
      <c r="A6" s="150" t="s">
        <v>329</v>
      </c>
      <c r="B6" s="150"/>
      <c r="C6" s="150"/>
      <c r="D6" s="150"/>
      <c r="E6" s="150"/>
    </row>
    <row r="7" spans="1:5" x14ac:dyDescent="0.2">
      <c r="A7" s="151" t="s">
        <v>204</v>
      </c>
      <c r="B7" s="151" t="s">
        <v>205</v>
      </c>
      <c r="C7" s="151" t="s">
        <v>206</v>
      </c>
      <c r="D7" s="151" t="s">
        <v>330</v>
      </c>
      <c r="E7" s="151"/>
    </row>
    <row r="8" spans="1:5" x14ac:dyDescent="0.2">
      <c r="A8" s="152">
        <v>4100</v>
      </c>
      <c r="B8" s="153" t="s">
        <v>176</v>
      </c>
      <c r="C8" s="154">
        <v>6570297.9900000002</v>
      </c>
      <c r="D8" s="153"/>
      <c r="E8" s="155"/>
    </row>
    <row r="9" spans="1:5" x14ac:dyDescent="0.2">
      <c r="A9" s="152">
        <v>4110</v>
      </c>
      <c r="B9" s="153" t="s">
        <v>57</v>
      </c>
      <c r="C9" s="154">
        <v>0</v>
      </c>
      <c r="D9" s="153"/>
      <c r="E9" s="155"/>
    </row>
    <row r="10" spans="1:5" x14ac:dyDescent="0.2">
      <c r="A10" s="152">
        <v>4111</v>
      </c>
      <c r="B10" s="153" t="s">
        <v>331</v>
      </c>
      <c r="C10" s="154">
        <v>0</v>
      </c>
      <c r="D10" s="153"/>
      <c r="E10" s="155"/>
    </row>
    <row r="11" spans="1:5" x14ac:dyDescent="0.2">
      <c r="A11" s="152">
        <v>4112</v>
      </c>
      <c r="B11" s="153" t="s">
        <v>332</v>
      </c>
      <c r="C11" s="154">
        <v>0</v>
      </c>
      <c r="D11" s="153"/>
      <c r="E11" s="155"/>
    </row>
    <row r="12" spans="1:5" x14ac:dyDescent="0.2">
      <c r="A12" s="152">
        <v>4113</v>
      </c>
      <c r="B12" s="153" t="s">
        <v>333</v>
      </c>
      <c r="C12" s="154">
        <v>0</v>
      </c>
      <c r="D12" s="153"/>
      <c r="E12" s="155"/>
    </row>
    <row r="13" spans="1:5" x14ac:dyDescent="0.2">
      <c r="A13" s="152">
        <v>4114</v>
      </c>
      <c r="B13" s="153" t="s">
        <v>334</v>
      </c>
      <c r="C13" s="154">
        <v>0</v>
      </c>
      <c r="D13" s="153"/>
      <c r="E13" s="155"/>
    </row>
    <row r="14" spans="1:5" x14ac:dyDescent="0.2">
      <c r="A14" s="152">
        <v>4115</v>
      </c>
      <c r="B14" s="153" t="s">
        <v>335</v>
      </c>
      <c r="C14" s="154">
        <v>0</v>
      </c>
      <c r="D14" s="153"/>
      <c r="E14" s="155"/>
    </row>
    <row r="15" spans="1:5" x14ac:dyDescent="0.2">
      <c r="A15" s="152">
        <v>4116</v>
      </c>
      <c r="B15" s="153" t="s">
        <v>336</v>
      </c>
      <c r="C15" s="154">
        <v>0</v>
      </c>
      <c r="D15" s="153"/>
      <c r="E15" s="155"/>
    </row>
    <row r="16" spans="1:5" x14ac:dyDescent="0.2">
      <c r="A16" s="152">
        <v>4117</v>
      </c>
      <c r="B16" s="153" t="s">
        <v>337</v>
      </c>
      <c r="C16" s="154">
        <v>0</v>
      </c>
      <c r="D16" s="153"/>
      <c r="E16" s="155"/>
    </row>
    <row r="17" spans="1:5" ht="22.5" x14ac:dyDescent="0.2">
      <c r="A17" s="152">
        <v>4118</v>
      </c>
      <c r="B17" s="156" t="s">
        <v>338</v>
      </c>
      <c r="C17" s="154">
        <v>0</v>
      </c>
      <c r="D17" s="153"/>
      <c r="E17" s="155"/>
    </row>
    <row r="18" spans="1:5" x14ac:dyDescent="0.2">
      <c r="A18" s="152">
        <v>4119</v>
      </c>
      <c r="B18" s="153" t="s">
        <v>339</v>
      </c>
      <c r="C18" s="154">
        <v>0</v>
      </c>
      <c r="D18" s="153"/>
      <c r="E18" s="155"/>
    </row>
    <row r="19" spans="1:5" x14ac:dyDescent="0.2">
      <c r="A19" s="152">
        <v>4120</v>
      </c>
      <c r="B19" s="153" t="s">
        <v>58</v>
      </c>
      <c r="C19" s="154">
        <v>0</v>
      </c>
      <c r="D19" s="153"/>
      <c r="E19" s="155"/>
    </row>
    <row r="20" spans="1:5" x14ac:dyDescent="0.2">
      <c r="A20" s="152">
        <v>4121</v>
      </c>
      <c r="B20" s="153" t="s">
        <v>340</v>
      </c>
      <c r="C20" s="154">
        <v>0</v>
      </c>
      <c r="D20" s="153"/>
      <c r="E20" s="155"/>
    </row>
    <row r="21" spans="1:5" x14ac:dyDescent="0.2">
      <c r="A21" s="152">
        <v>4122</v>
      </c>
      <c r="B21" s="153" t="s">
        <v>341</v>
      </c>
      <c r="C21" s="154">
        <v>0</v>
      </c>
      <c r="D21" s="153"/>
      <c r="E21" s="155"/>
    </row>
    <row r="22" spans="1:5" x14ac:dyDescent="0.2">
      <c r="A22" s="152">
        <v>4123</v>
      </c>
      <c r="B22" s="153" t="s">
        <v>342</v>
      </c>
      <c r="C22" s="154">
        <v>0</v>
      </c>
      <c r="D22" s="153"/>
      <c r="E22" s="155"/>
    </row>
    <row r="23" spans="1:5" x14ac:dyDescent="0.2">
      <c r="A23" s="152">
        <v>4124</v>
      </c>
      <c r="B23" s="153" t="s">
        <v>343</v>
      </c>
      <c r="C23" s="154">
        <v>0</v>
      </c>
      <c r="D23" s="153"/>
      <c r="E23" s="155"/>
    </row>
    <row r="24" spans="1:5" x14ac:dyDescent="0.2">
      <c r="A24" s="152">
        <v>4129</v>
      </c>
      <c r="B24" s="153" t="s">
        <v>344</v>
      </c>
      <c r="C24" s="154">
        <v>0</v>
      </c>
      <c r="D24" s="153"/>
      <c r="E24" s="155"/>
    </row>
    <row r="25" spans="1:5" x14ac:dyDescent="0.2">
      <c r="A25" s="152">
        <v>4130</v>
      </c>
      <c r="B25" s="153" t="s">
        <v>59</v>
      </c>
      <c r="C25" s="154">
        <v>0</v>
      </c>
      <c r="D25" s="153"/>
      <c r="E25" s="155"/>
    </row>
    <row r="26" spans="1:5" x14ac:dyDescent="0.2">
      <c r="A26" s="152">
        <v>4131</v>
      </c>
      <c r="B26" s="153" t="s">
        <v>345</v>
      </c>
      <c r="C26" s="154">
        <v>0</v>
      </c>
      <c r="D26" s="153"/>
      <c r="E26" s="155"/>
    </row>
    <row r="27" spans="1:5" ht="22.5" x14ac:dyDescent="0.2">
      <c r="A27" s="152">
        <v>4132</v>
      </c>
      <c r="B27" s="156" t="s">
        <v>346</v>
      </c>
      <c r="C27" s="154">
        <v>0</v>
      </c>
      <c r="D27" s="153"/>
      <c r="E27" s="155"/>
    </row>
    <row r="28" spans="1:5" x14ac:dyDescent="0.2">
      <c r="A28" s="152">
        <v>4140</v>
      </c>
      <c r="B28" s="153" t="s">
        <v>60</v>
      </c>
      <c r="C28" s="154">
        <v>0</v>
      </c>
      <c r="D28" s="153"/>
      <c r="E28" s="155"/>
    </row>
    <row r="29" spans="1:5" x14ac:dyDescent="0.2">
      <c r="A29" s="152">
        <v>4141</v>
      </c>
      <c r="B29" s="153" t="s">
        <v>347</v>
      </c>
      <c r="C29" s="154">
        <v>0</v>
      </c>
      <c r="D29" s="153"/>
      <c r="E29" s="155"/>
    </row>
    <row r="30" spans="1:5" x14ac:dyDescent="0.2">
      <c r="A30" s="152">
        <v>4143</v>
      </c>
      <c r="B30" s="153" t="s">
        <v>348</v>
      </c>
      <c r="C30" s="154">
        <v>0</v>
      </c>
      <c r="D30" s="153"/>
      <c r="E30" s="155"/>
    </row>
    <row r="31" spans="1:5" x14ac:dyDescent="0.2">
      <c r="A31" s="152">
        <v>4144</v>
      </c>
      <c r="B31" s="153" t="s">
        <v>349</v>
      </c>
      <c r="C31" s="154">
        <v>0</v>
      </c>
      <c r="D31" s="153"/>
      <c r="E31" s="155"/>
    </row>
    <row r="32" spans="1:5" ht="22.5" x14ac:dyDescent="0.2">
      <c r="A32" s="152">
        <v>4145</v>
      </c>
      <c r="B32" s="156" t="s">
        <v>350</v>
      </c>
      <c r="C32" s="154">
        <v>0</v>
      </c>
      <c r="D32" s="153"/>
      <c r="E32" s="155"/>
    </row>
    <row r="33" spans="1:5" x14ac:dyDescent="0.2">
      <c r="A33" s="152">
        <v>4149</v>
      </c>
      <c r="B33" s="153" t="s">
        <v>351</v>
      </c>
      <c r="C33" s="154">
        <v>0</v>
      </c>
      <c r="D33" s="153"/>
      <c r="E33" s="155"/>
    </row>
    <row r="34" spans="1:5" x14ac:dyDescent="0.2">
      <c r="A34" s="152">
        <v>4150</v>
      </c>
      <c r="B34" s="153" t="s">
        <v>61</v>
      </c>
      <c r="C34" s="154">
        <v>479870.17</v>
      </c>
      <c r="D34" s="153"/>
      <c r="E34" s="155"/>
    </row>
    <row r="35" spans="1:5" x14ac:dyDescent="0.2">
      <c r="A35" s="152">
        <v>4151</v>
      </c>
      <c r="B35" s="153" t="s">
        <v>61</v>
      </c>
      <c r="C35" s="154">
        <v>479870.17</v>
      </c>
      <c r="D35" s="153"/>
      <c r="E35" s="155"/>
    </row>
    <row r="36" spans="1:5" ht="22.5" x14ac:dyDescent="0.2">
      <c r="A36" s="152">
        <v>4154</v>
      </c>
      <c r="B36" s="156" t="s">
        <v>352</v>
      </c>
      <c r="C36" s="154">
        <v>0</v>
      </c>
      <c r="D36" s="153"/>
      <c r="E36" s="155"/>
    </row>
    <row r="37" spans="1:5" x14ac:dyDescent="0.2">
      <c r="A37" s="152">
        <v>4160</v>
      </c>
      <c r="B37" s="153" t="s">
        <v>62</v>
      </c>
      <c r="C37" s="154">
        <v>0</v>
      </c>
      <c r="D37" s="153"/>
      <c r="E37" s="155"/>
    </row>
    <row r="38" spans="1:5" x14ac:dyDescent="0.2">
      <c r="A38" s="152">
        <v>4161</v>
      </c>
      <c r="B38" s="153" t="s">
        <v>353</v>
      </c>
      <c r="C38" s="154">
        <v>0</v>
      </c>
      <c r="D38" s="153"/>
      <c r="E38" s="155"/>
    </row>
    <row r="39" spans="1:5" x14ac:dyDescent="0.2">
      <c r="A39" s="152">
        <v>4162</v>
      </c>
      <c r="B39" s="153" t="s">
        <v>354</v>
      </c>
      <c r="C39" s="154">
        <v>0</v>
      </c>
      <c r="D39" s="153"/>
      <c r="E39" s="155"/>
    </row>
    <row r="40" spans="1:5" x14ac:dyDescent="0.2">
      <c r="A40" s="152">
        <v>4163</v>
      </c>
      <c r="B40" s="153" t="s">
        <v>355</v>
      </c>
      <c r="C40" s="154">
        <v>0</v>
      </c>
      <c r="D40" s="153"/>
      <c r="E40" s="155"/>
    </row>
    <row r="41" spans="1:5" x14ac:dyDescent="0.2">
      <c r="A41" s="152">
        <v>4164</v>
      </c>
      <c r="B41" s="153" t="s">
        <v>356</v>
      </c>
      <c r="C41" s="154">
        <v>0</v>
      </c>
      <c r="D41" s="153"/>
      <c r="E41" s="155"/>
    </row>
    <row r="42" spans="1:5" x14ac:dyDescent="0.2">
      <c r="A42" s="152">
        <v>4165</v>
      </c>
      <c r="B42" s="153" t="s">
        <v>357</v>
      </c>
      <c r="C42" s="154">
        <v>0</v>
      </c>
      <c r="D42" s="153"/>
      <c r="E42" s="155"/>
    </row>
    <row r="43" spans="1:5" ht="22.5" x14ac:dyDescent="0.2">
      <c r="A43" s="152">
        <v>4166</v>
      </c>
      <c r="B43" s="156" t="s">
        <v>358</v>
      </c>
      <c r="C43" s="154">
        <v>0</v>
      </c>
      <c r="D43" s="153"/>
      <c r="E43" s="155"/>
    </row>
    <row r="44" spans="1:5" x14ac:dyDescent="0.2">
      <c r="A44" s="152">
        <v>4168</v>
      </c>
      <c r="B44" s="153" t="s">
        <v>359</v>
      </c>
      <c r="C44" s="154">
        <v>0</v>
      </c>
      <c r="D44" s="153"/>
      <c r="E44" s="155"/>
    </row>
    <row r="45" spans="1:5" x14ac:dyDescent="0.2">
      <c r="A45" s="152">
        <v>4169</v>
      </c>
      <c r="B45" s="153" t="s">
        <v>360</v>
      </c>
      <c r="C45" s="154">
        <v>0</v>
      </c>
      <c r="D45" s="153"/>
      <c r="E45" s="155"/>
    </row>
    <row r="46" spans="1:5" x14ac:dyDescent="0.2">
      <c r="A46" s="152">
        <v>4170</v>
      </c>
      <c r="B46" s="153" t="s">
        <v>361</v>
      </c>
      <c r="C46" s="154">
        <v>6090427.8200000003</v>
      </c>
      <c r="D46" s="153"/>
      <c r="E46" s="155"/>
    </row>
    <row r="47" spans="1:5" x14ac:dyDescent="0.2">
      <c r="A47" s="152">
        <v>4171</v>
      </c>
      <c r="B47" s="153" t="s">
        <v>362</v>
      </c>
      <c r="C47" s="154">
        <v>0</v>
      </c>
      <c r="D47" s="153"/>
      <c r="E47" s="155"/>
    </row>
    <row r="48" spans="1:5" x14ac:dyDescent="0.2">
      <c r="A48" s="152">
        <v>4172</v>
      </c>
      <c r="B48" s="153" t="s">
        <v>363</v>
      </c>
      <c r="C48" s="154">
        <v>0</v>
      </c>
      <c r="D48" s="153"/>
      <c r="E48" s="155"/>
    </row>
    <row r="49" spans="1:5" ht="22.5" x14ac:dyDescent="0.2">
      <c r="A49" s="152">
        <v>4173</v>
      </c>
      <c r="B49" s="156" t="s">
        <v>364</v>
      </c>
      <c r="C49" s="154">
        <v>6090427.8200000003</v>
      </c>
      <c r="D49" s="153"/>
      <c r="E49" s="155"/>
    </row>
    <row r="50" spans="1:5" ht="22.5" x14ac:dyDescent="0.2">
      <c r="A50" s="152">
        <v>4174</v>
      </c>
      <c r="B50" s="156" t="s">
        <v>365</v>
      </c>
      <c r="C50" s="154">
        <v>0</v>
      </c>
      <c r="D50" s="153"/>
      <c r="E50" s="155"/>
    </row>
    <row r="51" spans="1:5" ht="22.5" x14ac:dyDescent="0.2">
      <c r="A51" s="152">
        <v>4175</v>
      </c>
      <c r="B51" s="156" t="s">
        <v>366</v>
      </c>
      <c r="C51" s="154">
        <v>0</v>
      </c>
      <c r="D51" s="153"/>
      <c r="E51" s="155"/>
    </row>
    <row r="52" spans="1:5" ht="22.5" x14ac:dyDescent="0.2">
      <c r="A52" s="152">
        <v>4176</v>
      </c>
      <c r="B52" s="156" t="s">
        <v>367</v>
      </c>
      <c r="C52" s="154">
        <v>0</v>
      </c>
      <c r="D52" s="153"/>
      <c r="E52" s="155"/>
    </row>
    <row r="53" spans="1:5" ht="22.5" x14ac:dyDescent="0.2">
      <c r="A53" s="152">
        <v>4177</v>
      </c>
      <c r="B53" s="156" t="s">
        <v>368</v>
      </c>
      <c r="C53" s="154">
        <v>0</v>
      </c>
      <c r="D53" s="153"/>
      <c r="E53" s="155"/>
    </row>
    <row r="54" spans="1:5" ht="22.5" x14ac:dyDescent="0.2">
      <c r="A54" s="152">
        <v>4178</v>
      </c>
      <c r="B54" s="156" t="s">
        <v>369</v>
      </c>
      <c r="C54" s="154">
        <v>0</v>
      </c>
      <c r="D54" s="153"/>
      <c r="E54" s="155"/>
    </row>
    <row r="55" spans="1:5" x14ac:dyDescent="0.2">
      <c r="A55" s="152"/>
      <c r="B55" s="156"/>
      <c r="C55" s="154"/>
      <c r="D55" s="153"/>
      <c r="E55" s="155"/>
    </row>
    <row r="56" spans="1:5" x14ac:dyDescent="0.2">
      <c r="A56" s="150" t="s">
        <v>370</v>
      </c>
      <c r="B56" s="150"/>
      <c r="C56" s="150"/>
      <c r="D56" s="150"/>
      <c r="E56" s="150"/>
    </row>
    <row r="57" spans="1:5" x14ac:dyDescent="0.2">
      <c r="A57" s="151" t="s">
        <v>204</v>
      </c>
      <c r="B57" s="151" t="s">
        <v>205</v>
      </c>
      <c r="C57" s="151" t="s">
        <v>206</v>
      </c>
      <c r="D57" s="151" t="s">
        <v>330</v>
      </c>
      <c r="E57" s="151"/>
    </row>
    <row r="58" spans="1:5" ht="33.75" x14ac:dyDescent="0.2">
      <c r="A58" s="152">
        <v>4200</v>
      </c>
      <c r="B58" s="156" t="s">
        <v>371</v>
      </c>
      <c r="C58" s="154">
        <v>388532.47999999998</v>
      </c>
      <c r="D58" s="153"/>
      <c r="E58" s="155"/>
    </row>
    <row r="59" spans="1:5" ht="22.5" x14ac:dyDescent="0.2">
      <c r="A59" s="152">
        <v>4210</v>
      </c>
      <c r="B59" s="156" t="s">
        <v>372</v>
      </c>
      <c r="C59" s="154">
        <v>0</v>
      </c>
      <c r="D59" s="153"/>
      <c r="E59" s="155"/>
    </row>
    <row r="60" spans="1:5" x14ac:dyDescent="0.2">
      <c r="A60" s="152">
        <v>4211</v>
      </c>
      <c r="B60" s="153" t="s">
        <v>373</v>
      </c>
      <c r="C60" s="154">
        <v>0</v>
      </c>
      <c r="D60" s="153"/>
      <c r="E60" s="155"/>
    </row>
    <row r="61" spans="1:5" x14ac:dyDescent="0.2">
      <c r="A61" s="152">
        <v>4212</v>
      </c>
      <c r="B61" s="153" t="s">
        <v>4</v>
      </c>
      <c r="C61" s="154">
        <v>0</v>
      </c>
      <c r="D61" s="153"/>
      <c r="E61" s="155"/>
    </row>
    <row r="62" spans="1:5" x14ac:dyDescent="0.2">
      <c r="A62" s="152">
        <v>4213</v>
      </c>
      <c r="B62" s="153" t="s">
        <v>80</v>
      </c>
      <c r="C62" s="154">
        <v>0</v>
      </c>
      <c r="D62" s="153"/>
      <c r="E62" s="155"/>
    </row>
    <row r="63" spans="1:5" x14ac:dyDescent="0.2">
      <c r="A63" s="152">
        <v>4214</v>
      </c>
      <c r="B63" s="153" t="s">
        <v>374</v>
      </c>
      <c r="C63" s="154">
        <v>0</v>
      </c>
      <c r="D63" s="153"/>
      <c r="E63" s="155"/>
    </row>
    <row r="64" spans="1:5" x14ac:dyDescent="0.2">
      <c r="A64" s="152">
        <v>4215</v>
      </c>
      <c r="B64" s="153" t="s">
        <v>375</v>
      </c>
      <c r="C64" s="154">
        <v>0</v>
      </c>
      <c r="D64" s="153"/>
      <c r="E64" s="155"/>
    </row>
    <row r="65" spans="1:5" x14ac:dyDescent="0.2">
      <c r="A65" s="152">
        <v>4220</v>
      </c>
      <c r="B65" s="153" t="s">
        <v>376</v>
      </c>
      <c r="C65" s="154">
        <v>388532.47999999998</v>
      </c>
      <c r="D65" s="153"/>
      <c r="E65" s="155"/>
    </row>
    <row r="66" spans="1:5" x14ac:dyDescent="0.2">
      <c r="A66" s="152">
        <v>4221</v>
      </c>
      <c r="B66" s="153" t="s">
        <v>377</v>
      </c>
      <c r="C66" s="154">
        <v>388532.47999999998</v>
      </c>
      <c r="D66" s="153"/>
      <c r="E66" s="155"/>
    </row>
    <row r="67" spans="1:5" x14ac:dyDescent="0.2">
      <c r="A67" s="152">
        <v>4223</v>
      </c>
      <c r="B67" s="153" t="s">
        <v>378</v>
      </c>
      <c r="C67" s="154">
        <v>0</v>
      </c>
      <c r="D67" s="153"/>
      <c r="E67" s="155"/>
    </row>
    <row r="68" spans="1:5" x14ac:dyDescent="0.2">
      <c r="A68" s="152">
        <v>4225</v>
      </c>
      <c r="B68" s="153" t="s">
        <v>74</v>
      </c>
      <c r="C68" s="154">
        <v>0</v>
      </c>
      <c r="D68" s="153"/>
      <c r="E68" s="155"/>
    </row>
    <row r="69" spans="1:5" x14ac:dyDescent="0.2">
      <c r="A69" s="152">
        <v>4227</v>
      </c>
      <c r="B69" s="153" t="s">
        <v>379</v>
      </c>
      <c r="C69" s="154">
        <v>0</v>
      </c>
      <c r="D69" s="153"/>
      <c r="E69" s="155"/>
    </row>
    <row r="70" spans="1:5" x14ac:dyDescent="0.2">
      <c r="A70" s="155"/>
      <c r="B70" s="155"/>
      <c r="C70" s="155"/>
      <c r="D70" s="155"/>
      <c r="E70" s="155"/>
    </row>
    <row r="71" spans="1:5" x14ac:dyDescent="0.2">
      <c r="A71" s="150" t="s">
        <v>380</v>
      </c>
      <c r="B71" s="150"/>
      <c r="C71" s="150"/>
      <c r="D71" s="150"/>
      <c r="E71" s="150"/>
    </row>
    <row r="72" spans="1:5" x14ac:dyDescent="0.2">
      <c r="A72" s="151" t="s">
        <v>204</v>
      </c>
      <c r="B72" s="151" t="s">
        <v>205</v>
      </c>
      <c r="C72" s="151" t="s">
        <v>206</v>
      </c>
      <c r="D72" s="151" t="s">
        <v>308</v>
      </c>
      <c r="E72" s="151" t="s">
        <v>221</v>
      </c>
    </row>
    <row r="73" spans="1:5" x14ac:dyDescent="0.2">
      <c r="A73" s="157">
        <v>4300</v>
      </c>
      <c r="B73" s="153" t="s">
        <v>180</v>
      </c>
      <c r="C73" s="154">
        <v>0</v>
      </c>
      <c r="D73" s="153"/>
      <c r="E73" s="153"/>
    </row>
    <row r="74" spans="1:5" x14ac:dyDescent="0.2">
      <c r="A74" s="157">
        <v>4310</v>
      </c>
      <c r="B74" s="153" t="s">
        <v>381</v>
      </c>
      <c r="C74" s="154">
        <v>0</v>
      </c>
      <c r="D74" s="153"/>
      <c r="E74" s="153"/>
    </row>
    <row r="75" spans="1:5" x14ac:dyDescent="0.2">
      <c r="A75" s="157">
        <v>4311</v>
      </c>
      <c r="B75" s="153" t="s">
        <v>382</v>
      </c>
      <c r="C75" s="154">
        <v>0</v>
      </c>
      <c r="D75" s="153"/>
      <c r="E75" s="153"/>
    </row>
    <row r="76" spans="1:5" x14ac:dyDescent="0.2">
      <c r="A76" s="157">
        <v>4319</v>
      </c>
      <c r="B76" s="153" t="s">
        <v>383</v>
      </c>
      <c r="C76" s="154">
        <v>0</v>
      </c>
      <c r="D76" s="153"/>
      <c r="E76" s="153"/>
    </row>
    <row r="77" spans="1:5" x14ac:dyDescent="0.2">
      <c r="A77" s="157">
        <v>4320</v>
      </c>
      <c r="B77" s="153" t="s">
        <v>384</v>
      </c>
      <c r="C77" s="154">
        <v>0</v>
      </c>
      <c r="D77" s="153"/>
      <c r="E77" s="153"/>
    </row>
    <row r="78" spans="1:5" x14ac:dyDescent="0.2">
      <c r="A78" s="157">
        <v>4321</v>
      </c>
      <c r="B78" s="153" t="s">
        <v>385</v>
      </c>
      <c r="C78" s="154">
        <v>0</v>
      </c>
      <c r="D78" s="153"/>
      <c r="E78" s="153"/>
    </row>
    <row r="79" spans="1:5" x14ac:dyDescent="0.2">
      <c r="A79" s="157">
        <v>4322</v>
      </c>
      <c r="B79" s="153" t="s">
        <v>386</v>
      </c>
      <c r="C79" s="154">
        <v>0</v>
      </c>
      <c r="D79" s="153"/>
      <c r="E79" s="153"/>
    </row>
    <row r="80" spans="1:5" x14ac:dyDescent="0.2">
      <c r="A80" s="157">
        <v>4323</v>
      </c>
      <c r="B80" s="153" t="s">
        <v>387</v>
      </c>
      <c r="C80" s="154">
        <v>0</v>
      </c>
      <c r="D80" s="153"/>
      <c r="E80" s="153"/>
    </row>
    <row r="81" spans="1:5" x14ac:dyDescent="0.2">
      <c r="A81" s="157">
        <v>4324</v>
      </c>
      <c r="B81" s="153" t="s">
        <v>388</v>
      </c>
      <c r="C81" s="154">
        <v>0</v>
      </c>
      <c r="D81" s="153"/>
      <c r="E81" s="153"/>
    </row>
    <row r="82" spans="1:5" x14ac:dyDescent="0.2">
      <c r="A82" s="157">
        <v>4325</v>
      </c>
      <c r="B82" s="153" t="s">
        <v>389</v>
      </c>
      <c r="C82" s="154">
        <v>0</v>
      </c>
      <c r="D82" s="153"/>
      <c r="E82" s="153"/>
    </row>
    <row r="83" spans="1:5" x14ac:dyDescent="0.2">
      <c r="A83" s="157">
        <v>4330</v>
      </c>
      <c r="B83" s="153" t="s">
        <v>390</v>
      </c>
      <c r="C83" s="154">
        <v>0</v>
      </c>
      <c r="D83" s="153"/>
      <c r="E83" s="153"/>
    </row>
    <row r="84" spans="1:5" x14ac:dyDescent="0.2">
      <c r="A84" s="157">
        <v>4331</v>
      </c>
      <c r="B84" s="153" t="s">
        <v>390</v>
      </c>
      <c r="C84" s="154">
        <v>0</v>
      </c>
      <c r="D84" s="153"/>
      <c r="E84" s="153"/>
    </row>
    <row r="85" spans="1:5" x14ac:dyDescent="0.2">
      <c r="A85" s="157">
        <v>4340</v>
      </c>
      <c r="B85" s="153" t="s">
        <v>391</v>
      </c>
      <c r="C85" s="154">
        <v>0</v>
      </c>
      <c r="D85" s="153"/>
      <c r="E85" s="153"/>
    </row>
    <row r="86" spans="1:5" x14ac:dyDescent="0.2">
      <c r="A86" s="157">
        <v>4341</v>
      </c>
      <c r="B86" s="153" t="s">
        <v>391</v>
      </c>
      <c r="C86" s="154">
        <v>0</v>
      </c>
      <c r="D86" s="153"/>
      <c r="E86" s="153"/>
    </row>
    <row r="87" spans="1:5" x14ac:dyDescent="0.2">
      <c r="A87" s="157">
        <v>4390</v>
      </c>
      <c r="B87" s="153" t="s">
        <v>392</v>
      </c>
      <c r="C87" s="154">
        <v>0</v>
      </c>
      <c r="D87" s="153"/>
      <c r="E87" s="153"/>
    </row>
    <row r="88" spans="1:5" x14ac:dyDescent="0.2">
      <c r="A88" s="157">
        <v>4392</v>
      </c>
      <c r="B88" s="153" t="s">
        <v>393</v>
      </c>
      <c r="C88" s="154">
        <v>0</v>
      </c>
      <c r="D88" s="153"/>
      <c r="E88" s="153"/>
    </row>
    <row r="89" spans="1:5" x14ac:dyDescent="0.2">
      <c r="A89" s="157">
        <v>4393</v>
      </c>
      <c r="B89" s="153" t="s">
        <v>394</v>
      </c>
      <c r="C89" s="154">
        <v>0</v>
      </c>
      <c r="D89" s="153"/>
      <c r="E89" s="153"/>
    </row>
    <row r="90" spans="1:5" x14ac:dyDescent="0.2">
      <c r="A90" s="157">
        <v>4394</v>
      </c>
      <c r="B90" s="153" t="s">
        <v>395</v>
      </c>
      <c r="C90" s="154">
        <v>0</v>
      </c>
      <c r="D90" s="153"/>
      <c r="E90" s="153"/>
    </row>
    <row r="91" spans="1:5" x14ac:dyDescent="0.2">
      <c r="A91" s="157">
        <v>4395</v>
      </c>
      <c r="B91" s="153" t="s">
        <v>48</v>
      </c>
      <c r="C91" s="154">
        <v>0</v>
      </c>
      <c r="D91" s="153"/>
      <c r="E91" s="153"/>
    </row>
    <row r="92" spans="1:5" x14ac:dyDescent="0.2">
      <c r="A92" s="157">
        <v>4396</v>
      </c>
      <c r="B92" s="153" t="s">
        <v>396</v>
      </c>
      <c r="C92" s="154">
        <v>0</v>
      </c>
      <c r="D92" s="153"/>
      <c r="E92" s="153"/>
    </row>
    <row r="93" spans="1:5" x14ac:dyDescent="0.2">
      <c r="A93" s="157">
        <v>4397</v>
      </c>
      <c r="B93" s="153" t="s">
        <v>397</v>
      </c>
      <c r="C93" s="154">
        <v>0</v>
      </c>
      <c r="D93" s="153"/>
      <c r="E93" s="153"/>
    </row>
    <row r="94" spans="1:5" x14ac:dyDescent="0.2">
      <c r="A94" s="157">
        <v>4399</v>
      </c>
      <c r="B94" s="153" t="s">
        <v>392</v>
      </c>
      <c r="C94" s="154">
        <v>0</v>
      </c>
      <c r="D94" s="153"/>
      <c r="E94" s="153"/>
    </row>
    <row r="95" spans="1:5" x14ac:dyDescent="0.2">
      <c r="A95" s="155"/>
      <c r="B95" s="155"/>
      <c r="C95" s="155"/>
      <c r="D95" s="155"/>
      <c r="E95" s="155"/>
    </row>
    <row r="96" spans="1:5" x14ac:dyDescent="0.2">
      <c r="A96" s="150" t="s">
        <v>398</v>
      </c>
      <c r="B96" s="150"/>
      <c r="C96" s="150"/>
      <c r="D96" s="150"/>
      <c r="E96" s="150"/>
    </row>
    <row r="97" spans="1:5" x14ac:dyDescent="0.2">
      <c r="A97" s="151" t="s">
        <v>204</v>
      </c>
      <c r="B97" s="151" t="s">
        <v>205</v>
      </c>
      <c r="C97" s="151" t="s">
        <v>206</v>
      </c>
      <c r="D97" s="151" t="s">
        <v>399</v>
      </c>
      <c r="E97" s="151" t="s">
        <v>221</v>
      </c>
    </row>
    <row r="98" spans="1:5" x14ac:dyDescent="0.2">
      <c r="A98" s="157">
        <v>5000</v>
      </c>
      <c r="B98" s="153" t="s">
        <v>182</v>
      </c>
      <c r="C98" s="154">
        <v>7198137.1500000004</v>
      </c>
      <c r="D98" s="158">
        <v>1</v>
      </c>
      <c r="E98" s="153"/>
    </row>
    <row r="99" spans="1:5" x14ac:dyDescent="0.2">
      <c r="A99" s="157">
        <v>5100</v>
      </c>
      <c r="B99" s="153" t="s">
        <v>400</v>
      </c>
      <c r="C99" s="154">
        <v>7125192.9000000004</v>
      </c>
      <c r="D99" s="158">
        <v>0.99</v>
      </c>
      <c r="E99" s="153"/>
    </row>
    <row r="100" spans="1:5" x14ac:dyDescent="0.2">
      <c r="A100" s="157">
        <v>5110</v>
      </c>
      <c r="B100" s="153" t="s">
        <v>67</v>
      </c>
      <c r="C100" s="154">
        <v>6317689.21</v>
      </c>
      <c r="D100" s="158">
        <v>0.88</v>
      </c>
      <c r="E100" s="153"/>
    </row>
    <row r="101" spans="1:5" x14ac:dyDescent="0.2">
      <c r="A101" s="157">
        <v>5111</v>
      </c>
      <c r="B101" s="153" t="s">
        <v>401</v>
      </c>
      <c r="C101" s="154">
        <v>4742904.66</v>
      </c>
      <c r="D101" s="158">
        <v>0.66</v>
      </c>
      <c r="E101" s="153"/>
    </row>
    <row r="102" spans="1:5" x14ac:dyDescent="0.2">
      <c r="A102" s="157">
        <v>5112</v>
      </c>
      <c r="B102" s="153" t="s">
        <v>402</v>
      </c>
      <c r="C102" s="154">
        <v>0</v>
      </c>
      <c r="D102" s="158">
        <v>0</v>
      </c>
      <c r="E102" s="153"/>
    </row>
    <row r="103" spans="1:5" x14ac:dyDescent="0.2">
      <c r="A103" s="157">
        <v>5113</v>
      </c>
      <c r="B103" s="153" t="s">
        <v>403</v>
      </c>
      <c r="C103" s="154">
        <v>601284.53</v>
      </c>
      <c r="D103" s="158">
        <v>0.08</v>
      </c>
      <c r="E103" s="153"/>
    </row>
    <row r="104" spans="1:5" x14ac:dyDescent="0.2">
      <c r="A104" s="157">
        <v>5114</v>
      </c>
      <c r="B104" s="153" t="s">
        <v>404</v>
      </c>
      <c r="C104" s="154">
        <v>790926.37</v>
      </c>
      <c r="D104" s="158">
        <v>0.11</v>
      </c>
      <c r="E104" s="153"/>
    </row>
    <row r="105" spans="1:5" x14ac:dyDescent="0.2">
      <c r="A105" s="157">
        <v>5115</v>
      </c>
      <c r="B105" s="153" t="s">
        <v>405</v>
      </c>
      <c r="C105" s="154">
        <v>182573.65</v>
      </c>
      <c r="D105" s="158">
        <v>0.03</v>
      </c>
      <c r="E105" s="153"/>
    </row>
    <row r="106" spans="1:5" x14ac:dyDescent="0.2">
      <c r="A106" s="157">
        <v>5116</v>
      </c>
      <c r="B106" s="153" t="s">
        <v>406</v>
      </c>
      <c r="C106" s="154">
        <v>0</v>
      </c>
      <c r="D106" s="158">
        <v>0</v>
      </c>
      <c r="E106" s="153"/>
    </row>
    <row r="107" spans="1:5" x14ac:dyDescent="0.2">
      <c r="A107" s="157">
        <v>5120</v>
      </c>
      <c r="B107" s="153" t="s">
        <v>68</v>
      </c>
      <c r="C107" s="154">
        <v>146160.68</v>
      </c>
      <c r="D107" s="158">
        <v>0.02</v>
      </c>
      <c r="E107" s="153"/>
    </row>
    <row r="108" spans="1:5" x14ac:dyDescent="0.2">
      <c r="A108" s="157">
        <v>5121</v>
      </c>
      <c r="B108" s="153" t="s">
        <v>407</v>
      </c>
      <c r="C108" s="154">
        <v>64389.19</v>
      </c>
      <c r="D108" s="158">
        <v>0.01</v>
      </c>
      <c r="E108" s="153"/>
    </row>
    <row r="109" spans="1:5" x14ac:dyDescent="0.2">
      <c r="A109" s="157">
        <v>5122</v>
      </c>
      <c r="B109" s="153" t="s">
        <v>408</v>
      </c>
      <c r="C109" s="154">
        <v>22978.41</v>
      </c>
      <c r="D109" s="158">
        <v>0</v>
      </c>
      <c r="E109" s="153"/>
    </row>
    <row r="110" spans="1:5" x14ac:dyDescent="0.2">
      <c r="A110" s="157">
        <v>5123</v>
      </c>
      <c r="B110" s="153" t="s">
        <v>409</v>
      </c>
      <c r="C110" s="154">
        <v>0</v>
      </c>
      <c r="D110" s="158">
        <v>0</v>
      </c>
      <c r="E110" s="153"/>
    </row>
    <row r="111" spans="1:5" x14ac:dyDescent="0.2">
      <c r="A111" s="157">
        <v>5124</v>
      </c>
      <c r="B111" s="153" t="s">
        <v>410</v>
      </c>
      <c r="C111" s="154">
        <v>1596.05</v>
      </c>
      <c r="D111" s="158">
        <v>0</v>
      </c>
      <c r="E111" s="153"/>
    </row>
    <row r="112" spans="1:5" x14ac:dyDescent="0.2">
      <c r="A112" s="157">
        <v>5125</v>
      </c>
      <c r="B112" s="153" t="s">
        <v>411</v>
      </c>
      <c r="C112" s="154">
        <v>6050.39</v>
      </c>
      <c r="D112" s="158">
        <v>0</v>
      </c>
      <c r="E112" s="153"/>
    </row>
    <row r="113" spans="1:5" x14ac:dyDescent="0.2">
      <c r="A113" s="157">
        <v>5126</v>
      </c>
      <c r="B113" s="153" t="s">
        <v>412</v>
      </c>
      <c r="C113" s="154">
        <v>50000</v>
      </c>
      <c r="D113" s="158">
        <v>0.01</v>
      </c>
      <c r="E113" s="153"/>
    </row>
    <row r="114" spans="1:5" x14ac:dyDescent="0.2">
      <c r="A114" s="157">
        <v>5127</v>
      </c>
      <c r="B114" s="153" t="s">
        <v>413</v>
      </c>
      <c r="C114" s="154">
        <v>0</v>
      </c>
      <c r="D114" s="158">
        <v>0</v>
      </c>
      <c r="E114" s="153"/>
    </row>
    <row r="115" spans="1:5" x14ac:dyDescent="0.2">
      <c r="A115" s="157">
        <v>5128</v>
      </c>
      <c r="B115" s="153" t="s">
        <v>414</v>
      </c>
      <c r="C115" s="154">
        <v>0</v>
      </c>
      <c r="D115" s="158">
        <v>0</v>
      </c>
      <c r="E115" s="153"/>
    </row>
    <row r="116" spans="1:5" x14ac:dyDescent="0.2">
      <c r="A116" s="157">
        <v>5129</v>
      </c>
      <c r="B116" s="153" t="s">
        <v>415</v>
      </c>
      <c r="C116" s="154">
        <v>1146.6400000000001</v>
      </c>
      <c r="D116" s="158">
        <v>0</v>
      </c>
      <c r="E116" s="153"/>
    </row>
    <row r="117" spans="1:5" x14ac:dyDescent="0.2">
      <c r="A117" s="157">
        <v>5130</v>
      </c>
      <c r="B117" s="153" t="s">
        <v>69</v>
      </c>
      <c r="C117" s="154">
        <v>661343.01</v>
      </c>
      <c r="D117" s="158">
        <v>0.09</v>
      </c>
      <c r="E117" s="153"/>
    </row>
    <row r="118" spans="1:5" x14ac:dyDescent="0.2">
      <c r="A118" s="157">
        <v>5131</v>
      </c>
      <c r="B118" s="153" t="s">
        <v>416</v>
      </c>
      <c r="C118" s="154">
        <v>40924.199999999997</v>
      </c>
      <c r="D118" s="158">
        <v>0.01</v>
      </c>
      <c r="E118" s="153"/>
    </row>
    <row r="119" spans="1:5" x14ac:dyDescent="0.2">
      <c r="A119" s="157">
        <v>5132</v>
      </c>
      <c r="B119" s="153" t="s">
        <v>417</v>
      </c>
      <c r="C119" s="154">
        <v>351764.98</v>
      </c>
      <c r="D119" s="158">
        <v>0.05</v>
      </c>
      <c r="E119" s="153"/>
    </row>
    <row r="120" spans="1:5" x14ac:dyDescent="0.2">
      <c r="A120" s="157">
        <v>5133</v>
      </c>
      <c r="B120" s="153" t="s">
        <v>418</v>
      </c>
      <c r="C120" s="154">
        <v>42585.93</v>
      </c>
      <c r="D120" s="158">
        <v>0.01</v>
      </c>
      <c r="E120" s="153"/>
    </row>
    <row r="121" spans="1:5" x14ac:dyDescent="0.2">
      <c r="A121" s="157">
        <v>5134</v>
      </c>
      <c r="B121" s="153" t="s">
        <v>419</v>
      </c>
      <c r="C121" s="154">
        <v>61401.32</v>
      </c>
      <c r="D121" s="158">
        <v>0.01</v>
      </c>
      <c r="E121" s="153"/>
    </row>
    <row r="122" spans="1:5" x14ac:dyDescent="0.2">
      <c r="A122" s="157">
        <v>5135</v>
      </c>
      <c r="B122" s="153" t="s">
        <v>420</v>
      </c>
      <c r="C122" s="154">
        <v>33017.620000000003</v>
      </c>
      <c r="D122" s="158">
        <v>0</v>
      </c>
      <c r="E122" s="153"/>
    </row>
    <row r="123" spans="1:5" x14ac:dyDescent="0.2">
      <c r="A123" s="157">
        <v>5136</v>
      </c>
      <c r="B123" s="153" t="s">
        <v>421</v>
      </c>
      <c r="C123" s="154">
        <v>1003.56</v>
      </c>
      <c r="D123" s="158">
        <v>0</v>
      </c>
      <c r="E123" s="153"/>
    </row>
    <row r="124" spans="1:5" x14ac:dyDescent="0.2">
      <c r="A124" s="157">
        <v>5137</v>
      </c>
      <c r="B124" s="153" t="s">
        <v>422</v>
      </c>
      <c r="C124" s="154">
        <v>1190</v>
      </c>
      <c r="D124" s="158">
        <v>0</v>
      </c>
      <c r="E124" s="153"/>
    </row>
    <row r="125" spans="1:5" x14ac:dyDescent="0.2">
      <c r="A125" s="157">
        <v>5138</v>
      </c>
      <c r="B125" s="153" t="s">
        <v>423</v>
      </c>
      <c r="C125" s="154">
        <v>23243.4</v>
      </c>
      <c r="D125" s="158">
        <v>0</v>
      </c>
      <c r="E125" s="153"/>
    </row>
    <row r="126" spans="1:5" x14ac:dyDescent="0.2">
      <c r="A126" s="157">
        <v>5139</v>
      </c>
      <c r="B126" s="153" t="s">
        <v>424</v>
      </c>
      <c r="C126" s="154">
        <v>106212</v>
      </c>
      <c r="D126" s="158">
        <v>0.01</v>
      </c>
      <c r="E126" s="153"/>
    </row>
    <row r="127" spans="1:5" x14ac:dyDescent="0.2">
      <c r="A127" s="157">
        <v>5200</v>
      </c>
      <c r="B127" s="153" t="s">
        <v>425</v>
      </c>
      <c r="C127" s="154">
        <v>0</v>
      </c>
      <c r="D127" s="158">
        <v>0</v>
      </c>
      <c r="E127" s="153"/>
    </row>
    <row r="128" spans="1:5" x14ac:dyDescent="0.2">
      <c r="A128" s="157">
        <v>5210</v>
      </c>
      <c r="B128" s="153" t="s">
        <v>70</v>
      </c>
      <c r="C128" s="154">
        <v>0</v>
      </c>
      <c r="D128" s="158">
        <v>0</v>
      </c>
      <c r="E128" s="153"/>
    </row>
    <row r="129" spans="1:5" x14ac:dyDescent="0.2">
      <c r="A129" s="157">
        <v>5211</v>
      </c>
      <c r="B129" s="153" t="s">
        <v>426</v>
      </c>
      <c r="C129" s="154">
        <v>0</v>
      </c>
      <c r="D129" s="158">
        <v>0</v>
      </c>
      <c r="E129" s="153"/>
    </row>
    <row r="130" spans="1:5" x14ac:dyDescent="0.2">
      <c r="A130" s="157">
        <v>5212</v>
      </c>
      <c r="B130" s="153" t="s">
        <v>427</v>
      </c>
      <c r="C130" s="154">
        <v>0</v>
      </c>
      <c r="D130" s="158">
        <v>0</v>
      </c>
      <c r="E130" s="153"/>
    </row>
    <row r="131" spans="1:5" x14ac:dyDescent="0.2">
      <c r="A131" s="157">
        <v>5220</v>
      </c>
      <c r="B131" s="153" t="s">
        <v>428</v>
      </c>
      <c r="C131" s="154">
        <v>0</v>
      </c>
      <c r="D131" s="158">
        <v>0</v>
      </c>
      <c r="E131" s="153"/>
    </row>
    <row r="132" spans="1:5" x14ac:dyDescent="0.2">
      <c r="A132" s="157">
        <v>5221</v>
      </c>
      <c r="B132" s="153" t="s">
        <v>429</v>
      </c>
      <c r="C132" s="154">
        <v>0</v>
      </c>
      <c r="D132" s="158">
        <v>0</v>
      </c>
      <c r="E132" s="153"/>
    </row>
    <row r="133" spans="1:5" x14ac:dyDescent="0.2">
      <c r="A133" s="157">
        <v>5222</v>
      </c>
      <c r="B133" s="153" t="s">
        <v>430</v>
      </c>
      <c r="C133" s="154">
        <v>0</v>
      </c>
      <c r="D133" s="158">
        <v>0</v>
      </c>
      <c r="E133" s="153"/>
    </row>
    <row r="134" spans="1:5" x14ac:dyDescent="0.2">
      <c r="A134" s="157">
        <v>5230</v>
      </c>
      <c r="B134" s="153" t="s">
        <v>378</v>
      </c>
      <c r="C134" s="154">
        <v>0</v>
      </c>
      <c r="D134" s="158">
        <v>0</v>
      </c>
      <c r="E134" s="153"/>
    </row>
    <row r="135" spans="1:5" x14ac:dyDescent="0.2">
      <c r="A135" s="157">
        <v>5231</v>
      </c>
      <c r="B135" s="153" t="s">
        <v>431</v>
      </c>
      <c r="C135" s="154">
        <v>0</v>
      </c>
      <c r="D135" s="158">
        <v>0</v>
      </c>
      <c r="E135" s="153"/>
    </row>
    <row r="136" spans="1:5" x14ac:dyDescent="0.2">
      <c r="A136" s="157">
        <v>5232</v>
      </c>
      <c r="B136" s="153" t="s">
        <v>432</v>
      </c>
      <c r="C136" s="154">
        <v>0</v>
      </c>
      <c r="D136" s="158">
        <v>0</v>
      </c>
      <c r="E136" s="153"/>
    </row>
    <row r="137" spans="1:5" x14ac:dyDescent="0.2">
      <c r="A137" s="157">
        <v>5240</v>
      </c>
      <c r="B137" s="153" t="s">
        <v>73</v>
      </c>
      <c r="C137" s="154">
        <v>0</v>
      </c>
      <c r="D137" s="158">
        <v>0</v>
      </c>
      <c r="E137" s="153"/>
    </row>
    <row r="138" spans="1:5" x14ac:dyDescent="0.2">
      <c r="A138" s="157">
        <v>5241</v>
      </c>
      <c r="B138" s="153" t="s">
        <v>433</v>
      </c>
      <c r="C138" s="154">
        <v>0</v>
      </c>
      <c r="D138" s="158">
        <v>0</v>
      </c>
      <c r="E138" s="153"/>
    </row>
    <row r="139" spans="1:5" x14ac:dyDescent="0.2">
      <c r="A139" s="157">
        <v>5242</v>
      </c>
      <c r="B139" s="153" t="s">
        <v>434</v>
      </c>
      <c r="C139" s="154">
        <v>0</v>
      </c>
      <c r="D139" s="158">
        <v>0</v>
      </c>
      <c r="E139" s="153"/>
    </row>
    <row r="140" spans="1:5" x14ac:dyDescent="0.2">
      <c r="A140" s="157">
        <v>5243</v>
      </c>
      <c r="B140" s="153" t="s">
        <v>435</v>
      </c>
      <c r="C140" s="154">
        <v>0</v>
      </c>
      <c r="D140" s="158">
        <v>0</v>
      </c>
      <c r="E140" s="153"/>
    </row>
    <row r="141" spans="1:5" x14ac:dyDescent="0.2">
      <c r="A141" s="157">
        <v>5244</v>
      </c>
      <c r="B141" s="153" t="s">
        <v>436</v>
      </c>
      <c r="C141" s="154">
        <v>0</v>
      </c>
      <c r="D141" s="158">
        <v>0</v>
      </c>
      <c r="E141" s="153"/>
    </row>
    <row r="142" spans="1:5" x14ac:dyDescent="0.2">
      <c r="A142" s="157">
        <v>5250</v>
      </c>
      <c r="B142" s="153" t="s">
        <v>74</v>
      </c>
      <c r="C142" s="154">
        <v>0</v>
      </c>
      <c r="D142" s="158">
        <v>0</v>
      </c>
      <c r="E142" s="153"/>
    </row>
    <row r="143" spans="1:5" x14ac:dyDescent="0.2">
      <c r="A143" s="157">
        <v>5251</v>
      </c>
      <c r="B143" s="153" t="s">
        <v>437</v>
      </c>
      <c r="C143" s="154">
        <v>0</v>
      </c>
      <c r="D143" s="158">
        <v>0</v>
      </c>
      <c r="E143" s="153"/>
    </row>
    <row r="144" spans="1:5" x14ac:dyDescent="0.2">
      <c r="A144" s="157">
        <v>5252</v>
      </c>
      <c r="B144" s="153" t="s">
        <v>438</v>
      </c>
      <c r="C144" s="154">
        <v>0</v>
      </c>
      <c r="D144" s="158">
        <v>0</v>
      </c>
      <c r="E144" s="153"/>
    </row>
    <row r="145" spans="1:5" x14ac:dyDescent="0.2">
      <c r="A145" s="157">
        <v>5259</v>
      </c>
      <c r="B145" s="153" t="s">
        <v>439</v>
      </c>
      <c r="C145" s="154">
        <v>0</v>
      </c>
      <c r="D145" s="158">
        <v>0</v>
      </c>
      <c r="E145" s="153"/>
    </row>
    <row r="146" spans="1:5" x14ac:dyDescent="0.2">
      <c r="A146" s="157">
        <v>5260</v>
      </c>
      <c r="B146" s="153" t="s">
        <v>75</v>
      </c>
      <c r="C146" s="154">
        <v>0</v>
      </c>
      <c r="D146" s="158">
        <v>0</v>
      </c>
      <c r="E146" s="153"/>
    </row>
    <row r="147" spans="1:5" x14ac:dyDescent="0.2">
      <c r="A147" s="157">
        <v>5261</v>
      </c>
      <c r="B147" s="153" t="s">
        <v>440</v>
      </c>
      <c r="C147" s="154">
        <v>0</v>
      </c>
      <c r="D147" s="158">
        <v>0</v>
      </c>
      <c r="E147" s="153"/>
    </row>
    <row r="148" spans="1:5" x14ac:dyDescent="0.2">
      <c r="A148" s="157">
        <v>5262</v>
      </c>
      <c r="B148" s="153" t="s">
        <v>441</v>
      </c>
      <c r="C148" s="154">
        <v>0</v>
      </c>
      <c r="D148" s="158">
        <v>0</v>
      </c>
      <c r="E148" s="153"/>
    </row>
    <row r="149" spans="1:5" x14ac:dyDescent="0.2">
      <c r="A149" s="157">
        <v>5270</v>
      </c>
      <c r="B149" s="153" t="s">
        <v>76</v>
      </c>
      <c r="C149" s="154">
        <v>0</v>
      </c>
      <c r="D149" s="158">
        <v>0</v>
      </c>
      <c r="E149" s="153"/>
    </row>
    <row r="150" spans="1:5" x14ac:dyDescent="0.2">
      <c r="A150" s="157">
        <v>5271</v>
      </c>
      <c r="B150" s="153" t="s">
        <v>442</v>
      </c>
      <c r="C150" s="154">
        <v>0</v>
      </c>
      <c r="D150" s="158">
        <v>0</v>
      </c>
      <c r="E150" s="153"/>
    </row>
    <row r="151" spans="1:5" x14ac:dyDescent="0.2">
      <c r="A151" s="157">
        <v>5280</v>
      </c>
      <c r="B151" s="153" t="s">
        <v>77</v>
      </c>
      <c r="C151" s="154">
        <v>0</v>
      </c>
      <c r="D151" s="158">
        <v>0</v>
      </c>
      <c r="E151" s="153"/>
    </row>
    <row r="152" spans="1:5" x14ac:dyDescent="0.2">
      <c r="A152" s="157">
        <v>5281</v>
      </c>
      <c r="B152" s="153" t="s">
        <v>443</v>
      </c>
      <c r="C152" s="154">
        <v>0</v>
      </c>
      <c r="D152" s="158">
        <v>0</v>
      </c>
      <c r="E152" s="153"/>
    </row>
    <row r="153" spans="1:5" x14ac:dyDescent="0.2">
      <c r="A153" s="157">
        <v>5282</v>
      </c>
      <c r="B153" s="153" t="s">
        <v>444</v>
      </c>
      <c r="C153" s="154">
        <v>0</v>
      </c>
      <c r="D153" s="158">
        <v>0</v>
      </c>
      <c r="E153" s="153"/>
    </row>
    <row r="154" spans="1:5" x14ac:dyDescent="0.2">
      <c r="A154" s="157">
        <v>5283</v>
      </c>
      <c r="B154" s="153" t="s">
        <v>445</v>
      </c>
      <c r="C154" s="154">
        <v>0</v>
      </c>
      <c r="D154" s="158">
        <v>0</v>
      </c>
      <c r="E154" s="153"/>
    </row>
    <row r="155" spans="1:5" x14ac:dyDescent="0.2">
      <c r="A155" s="157">
        <v>5284</v>
      </c>
      <c r="B155" s="153" t="s">
        <v>446</v>
      </c>
      <c r="C155" s="154">
        <v>0</v>
      </c>
      <c r="D155" s="158">
        <v>0</v>
      </c>
      <c r="E155" s="153"/>
    </row>
    <row r="156" spans="1:5" x14ac:dyDescent="0.2">
      <c r="A156" s="157">
        <v>5285</v>
      </c>
      <c r="B156" s="153" t="s">
        <v>447</v>
      </c>
      <c r="C156" s="154">
        <v>0</v>
      </c>
      <c r="D156" s="158">
        <v>0</v>
      </c>
      <c r="E156" s="153"/>
    </row>
    <row r="157" spans="1:5" x14ac:dyDescent="0.2">
      <c r="A157" s="157">
        <v>5290</v>
      </c>
      <c r="B157" s="153" t="s">
        <v>78</v>
      </c>
      <c r="C157" s="154">
        <v>0</v>
      </c>
      <c r="D157" s="158">
        <v>0</v>
      </c>
      <c r="E157" s="153"/>
    </row>
    <row r="158" spans="1:5" x14ac:dyDescent="0.2">
      <c r="A158" s="157">
        <v>5291</v>
      </c>
      <c r="B158" s="153" t="s">
        <v>448</v>
      </c>
      <c r="C158" s="154">
        <v>0</v>
      </c>
      <c r="D158" s="158">
        <v>0</v>
      </c>
      <c r="E158" s="153"/>
    </row>
    <row r="159" spans="1:5" x14ac:dyDescent="0.2">
      <c r="A159" s="157">
        <v>5292</v>
      </c>
      <c r="B159" s="153" t="s">
        <v>449</v>
      </c>
      <c r="C159" s="154">
        <v>0</v>
      </c>
      <c r="D159" s="158">
        <v>0</v>
      </c>
      <c r="E159" s="153"/>
    </row>
    <row r="160" spans="1:5" x14ac:dyDescent="0.2">
      <c r="A160" s="157">
        <v>5300</v>
      </c>
      <c r="B160" s="153" t="s">
        <v>450</v>
      </c>
      <c r="C160" s="154">
        <v>0</v>
      </c>
      <c r="D160" s="158">
        <v>0</v>
      </c>
      <c r="E160" s="153"/>
    </row>
    <row r="161" spans="1:5" x14ac:dyDescent="0.2">
      <c r="A161" s="157">
        <v>5310</v>
      </c>
      <c r="B161" s="153" t="s">
        <v>373</v>
      </c>
      <c r="C161" s="154">
        <v>0</v>
      </c>
      <c r="D161" s="158">
        <v>0</v>
      </c>
      <c r="E161" s="153"/>
    </row>
    <row r="162" spans="1:5" x14ac:dyDescent="0.2">
      <c r="A162" s="157">
        <v>5311</v>
      </c>
      <c r="B162" s="153" t="s">
        <v>451</v>
      </c>
      <c r="C162" s="154">
        <v>0</v>
      </c>
      <c r="D162" s="158">
        <v>0</v>
      </c>
      <c r="E162" s="153"/>
    </row>
    <row r="163" spans="1:5" x14ac:dyDescent="0.2">
      <c r="A163" s="157">
        <v>5312</v>
      </c>
      <c r="B163" s="153" t="s">
        <v>452</v>
      </c>
      <c r="C163" s="154">
        <v>0</v>
      </c>
      <c r="D163" s="158">
        <v>0</v>
      </c>
      <c r="E163" s="153"/>
    </row>
    <row r="164" spans="1:5" x14ac:dyDescent="0.2">
      <c r="A164" s="157">
        <v>5320</v>
      </c>
      <c r="B164" s="153" t="s">
        <v>4</v>
      </c>
      <c r="C164" s="154">
        <v>0</v>
      </c>
      <c r="D164" s="158">
        <v>0</v>
      </c>
      <c r="E164" s="153"/>
    </row>
    <row r="165" spans="1:5" x14ac:dyDescent="0.2">
      <c r="A165" s="157">
        <v>5321</v>
      </c>
      <c r="B165" s="153" t="s">
        <v>453</v>
      </c>
      <c r="C165" s="154">
        <v>0</v>
      </c>
      <c r="D165" s="158">
        <v>0</v>
      </c>
      <c r="E165" s="153"/>
    </row>
    <row r="166" spans="1:5" x14ac:dyDescent="0.2">
      <c r="A166" s="157">
        <v>5322</v>
      </c>
      <c r="B166" s="153" t="s">
        <v>454</v>
      </c>
      <c r="C166" s="154">
        <v>0</v>
      </c>
      <c r="D166" s="158">
        <v>0</v>
      </c>
      <c r="E166" s="153"/>
    </row>
    <row r="167" spans="1:5" x14ac:dyDescent="0.2">
      <c r="A167" s="157">
        <v>5330</v>
      </c>
      <c r="B167" s="153" t="s">
        <v>80</v>
      </c>
      <c r="C167" s="154">
        <v>0</v>
      </c>
      <c r="D167" s="158">
        <v>0</v>
      </c>
      <c r="E167" s="153"/>
    </row>
    <row r="168" spans="1:5" x14ac:dyDescent="0.2">
      <c r="A168" s="157">
        <v>5331</v>
      </c>
      <c r="B168" s="153" t="s">
        <v>455</v>
      </c>
      <c r="C168" s="154">
        <v>0</v>
      </c>
      <c r="D168" s="158">
        <v>0</v>
      </c>
      <c r="E168" s="153"/>
    </row>
    <row r="169" spans="1:5" x14ac:dyDescent="0.2">
      <c r="A169" s="157">
        <v>5332</v>
      </c>
      <c r="B169" s="153" t="s">
        <v>456</v>
      </c>
      <c r="C169" s="154">
        <v>0</v>
      </c>
      <c r="D169" s="158">
        <v>0</v>
      </c>
      <c r="E169" s="153"/>
    </row>
    <row r="170" spans="1:5" x14ac:dyDescent="0.2">
      <c r="A170" s="157">
        <v>5400</v>
      </c>
      <c r="B170" s="153" t="s">
        <v>457</v>
      </c>
      <c r="C170" s="154">
        <v>0</v>
      </c>
      <c r="D170" s="158">
        <v>0</v>
      </c>
      <c r="E170" s="153"/>
    </row>
    <row r="171" spans="1:5" x14ac:dyDescent="0.2">
      <c r="A171" s="157">
        <v>5410</v>
      </c>
      <c r="B171" s="153" t="s">
        <v>458</v>
      </c>
      <c r="C171" s="154">
        <v>0</v>
      </c>
      <c r="D171" s="158">
        <v>0</v>
      </c>
      <c r="E171" s="153"/>
    </row>
    <row r="172" spans="1:5" x14ac:dyDescent="0.2">
      <c r="A172" s="157">
        <v>5411</v>
      </c>
      <c r="B172" s="153" t="s">
        <v>459</v>
      </c>
      <c r="C172" s="154">
        <v>0</v>
      </c>
      <c r="D172" s="158">
        <v>0</v>
      </c>
      <c r="E172" s="153"/>
    </row>
    <row r="173" spans="1:5" x14ac:dyDescent="0.2">
      <c r="A173" s="157">
        <v>5412</v>
      </c>
      <c r="B173" s="153" t="s">
        <v>460</v>
      </c>
      <c r="C173" s="154">
        <v>0</v>
      </c>
      <c r="D173" s="158">
        <v>0</v>
      </c>
      <c r="E173" s="153"/>
    </row>
    <row r="174" spans="1:5" x14ac:dyDescent="0.2">
      <c r="A174" s="157">
        <v>5420</v>
      </c>
      <c r="B174" s="153" t="s">
        <v>461</v>
      </c>
      <c r="C174" s="154">
        <v>0</v>
      </c>
      <c r="D174" s="158">
        <v>0</v>
      </c>
      <c r="E174" s="153"/>
    </row>
    <row r="175" spans="1:5" x14ac:dyDescent="0.2">
      <c r="A175" s="157">
        <v>5421</v>
      </c>
      <c r="B175" s="153" t="s">
        <v>462</v>
      </c>
      <c r="C175" s="154">
        <v>0</v>
      </c>
      <c r="D175" s="158">
        <v>0</v>
      </c>
      <c r="E175" s="153"/>
    </row>
    <row r="176" spans="1:5" x14ac:dyDescent="0.2">
      <c r="A176" s="157">
        <v>5422</v>
      </c>
      <c r="B176" s="153" t="s">
        <v>463</v>
      </c>
      <c r="C176" s="154">
        <v>0</v>
      </c>
      <c r="D176" s="158">
        <v>0</v>
      </c>
      <c r="E176" s="153"/>
    </row>
    <row r="177" spans="1:5" x14ac:dyDescent="0.2">
      <c r="A177" s="157">
        <v>5430</v>
      </c>
      <c r="B177" s="153" t="s">
        <v>464</v>
      </c>
      <c r="C177" s="154">
        <v>0</v>
      </c>
      <c r="D177" s="158">
        <v>0</v>
      </c>
      <c r="E177" s="153"/>
    </row>
    <row r="178" spans="1:5" x14ac:dyDescent="0.2">
      <c r="A178" s="157">
        <v>5431</v>
      </c>
      <c r="B178" s="153" t="s">
        <v>465</v>
      </c>
      <c r="C178" s="154">
        <v>0</v>
      </c>
      <c r="D178" s="158">
        <v>0</v>
      </c>
      <c r="E178" s="153"/>
    </row>
    <row r="179" spans="1:5" x14ac:dyDescent="0.2">
      <c r="A179" s="157">
        <v>5432</v>
      </c>
      <c r="B179" s="153" t="s">
        <v>466</v>
      </c>
      <c r="C179" s="154">
        <v>0</v>
      </c>
      <c r="D179" s="158">
        <v>0</v>
      </c>
      <c r="E179" s="153"/>
    </row>
    <row r="180" spans="1:5" x14ac:dyDescent="0.2">
      <c r="A180" s="157">
        <v>5440</v>
      </c>
      <c r="B180" s="153" t="s">
        <v>467</v>
      </c>
      <c r="C180" s="154">
        <v>0</v>
      </c>
      <c r="D180" s="158">
        <v>0</v>
      </c>
      <c r="E180" s="153"/>
    </row>
    <row r="181" spans="1:5" x14ac:dyDescent="0.2">
      <c r="A181" s="157">
        <v>5441</v>
      </c>
      <c r="B181" s="153" t="s">
        <v>467</v>
      </c>
      <c r="C181" s="154">
        <v>0</v>
      </c>
      <c r="D181" s="158">
        <v>0</v>
      </c>
      <c r="E181" s="153"/>
    </row>
    <row r="182" spans="1:5" x14ac:dyDescent="0.2">
      <c r="A182" s="157">
        <v>5450</v>
      </c>
      <c r="B182" s="153" t="s">
        <v>468</v>
      </c>
      <c r="C182" s="154">
        <v>0</v>
      </c>
      <c r="D182" s="158">
        <v>0</v>
      </c>
      <c r="E182" s="153"/>
    </row>
    <row r="183" spans="1:5" x14ac:dyDescent="0.2">
      <c r="A183" s="157">
        <v>5451</v>
      </c>
      <c r="B183" s="153" t="s">
        <v>469</v>
      </c>
      <c r="C183" s="154">
        <v>0</v>
      </c>
      <c r="D183" s="158">
        <v>0</v>
      </c>
      <c r="E183" s="153"/>
    </row>
    <row r="184" spans="1:5" x14ac:dyDescent="0.2">
      <c r="A184" s="157">
        <v>5452</v>
      </c>
      <c r="B184" s="153" t="s">
        <v>470</v>
      </c>
      <c r="C184" s="154">
        <v>0</v>
      </c>
      <c r="D184" s="158">
        <v>0</v>
      </c>
      <c r="E184" s="153"/>
    </row>
    <row r="185" spans="1:5" x14ac:dyDescent="0.2">
      <c r="A185" s="157">
        <v>5500</v>
      </c>
      <c r="B185" s="153" t="s">
        <v>471</v>
      </c>
      <c r="C185" s="154">
        <v>72944.25</v>
      </c>
      <c r="D185" s="158">
        <v>0.01</v>
      </c>
      <c r="E185" s="153"/>
    </row>
    <row r="186" spans="1:5" x14ac:dyDescent="0.2">
      <c r="A186" s="157">
        <v>5510</v>
      </c>
      <c r="B186" s="153" t="s">
        <v>472</v>
      </c>
      <c r="C186" s="154">
        <v>72944.25</v>
      </c>
      <c r="D186" s="158">
        <v>0.01</v>
      </c>
      <c r="E186" s="153"/>
    </row>
    <row r="187" spans="1:5" x14ac:dyDescent="0.2">
      <c r="A187" s="157">
        <v>5511</v>
      </c>
      <c r="B187" s="153" t="s">
        <v>473</v>
      </c>
      <c r="C187" s="154">
        <v>0</v>
      </c>
      <c r="D187" s="158">
        <v>0</v>
      </c>
      <c r="E187" s="153"/>
    </row>
    <row r="188" spans="1:5" x14ac:dyDescent="0.2">
      <c r="A188" s="157">
        <v>5512</v>
      </c>
      <c r="B188" s="153" t="s">
        <v>474</v>
      </c>
      <c r="C188" s="154">
        <v>0</v>
      </c>
      <c r="D188" s="158">
        <v>0</v>
      </c>
      <c r="E188" s="153"/>
    </row>
    <row r="189" spans="1:5" x14ac:dyDescent="0.2">
      <c r="A189" s="157">
        <v>5513</v>
      </c>
      <c r="B189" s="153" t="s">
        <v>475</v>
      </c>
      <c r="C189" s="154">
        <v>0</v>
      </c>
      <c r="D189" s="158">
        <v>0</v>
      </c>
      <c r="E189" s="153"/>
    </row>
    <row r="190" spans="1:5" x14ac:dyDescent="0.2">
      <c r="A190" s="157">
        <v>5514</v>
      </c>
      <c r="B190" s="153" t="s">
        <v>476</v>
      </c>
      <c r="C190" s="154">
        <v>0</v>
      </c>
      <c r="D190" s="158">
        <v>0</v>
      </c>
      <c r="E190" s="153"/>
    </row>
    <row r="191" spans="1:5" x14ac:dyDescent="0.2">
      <c r="A191" s="157">
        <v>5515</v>
      </c>
      <c r="B191" s="153" t="s">
        <v>477</v>
      </c>
      <c r="C191" s="154">
        <v>68399.289999999994</v>
      </c>
      <c r="D191" s="158">
        <v>0.01</v>
      </c>
      <c r="E191" s="153"/>
    </row>
    <row r="192" spans="1:5" x14ac:dyDescent="0.2">
      <c r="A192" s="157">
        <v>5516</v>
      </c>
      <c r="B192" s="153" t="s">
        <v>478</v>
      </c>
      <c r="C192" s="154">
        <v>0</v>
      </c>
      <c r="D192" s="158">
        <v>0</v>
      </c>
      <c r="E192" s="153"/>
    </row>
    <row r="193" spans="1:5" x14ac:dyDescent="0.2">
      <c r="A193" s="157">
        <v>5517</v>
      </c>
      <c r="B193" s="153" t="s">
        <v>479</v>
      </c>
      <c r="C193" s="154">
        <v>4544.96</v>
      </c>
      <c r="D193" s="158">
        <v>0</v>
      </c>
      <c r="E193" s="153"/>
    </row>
    <row r="194" spans="1:5" x14ac:dyDescent="0.2">
      <c r="A194" s="157">
        <v>5518</v>
      </c>
      <c r="B194" s="153" t="s">
        <v>480</v>
      </c>
      <c r="C194" s="154">
        <v>0</v>
      </c>
      <c r="D194" s="158">
        <v>0</v>
      </c>
      <c r="E194" s="153"/>
    </row>
    <row r="195" spans="1:5" x14ac:dyDescent="0.2">
      <c r="A195" s="157">
        <v>5520</v>
      </c>
      <c r="B195" s="153" t="s">
        <v>481</v>
      </c>
      <c r="C195" s="154">
        <v>0</v>
      </c>
      <c r="D195" s="158">
        <v>0</v>
      </c>
      <c r="E195" s="153"/>
    </row>
    <row r="196" spans="1:5" x14ac:dyDescent="0.2">
      <c r="A196" s="157">
        <v>5521</v>
      </c>
      <c r="B196" s="153" t="s">
        <v>482</v>
      </c>
      <c r="C196" s="154">
        <v>0</v>
      </c>
      <c r="D196" s="158">
        <v>0</v>
      </c>
      <c r="E196" s="153"/>
    </row>
    <row r="197" spans="1:5" x14ac:dyDescent="0.2">
      <c r="A197" s="157">
        <v>5522</v>
      </c>
      <c r="B197" s="153" t="s">
        <v>483</v>
      </c>
      <c r="C197" s="154">
        <v>0</v>
      </c>
      <c r="D197" s="158">
        <v>0</v>
      </c>
      <c r="E197" s="153"/>
    </row>
    <row r="198" spans="1:5" x14ac:dyDescent="0.2">
      <c r="A198" s="157">
        <v>5530</v>
      </c>
      <c r="B198" s="153" t="s">
        <v>484</v>
      </c>
      <c r="C198" s="154">
        <v>0</v>
      </c>
      <c r="D198" s="158">
        <v>0</v>
      </c>
      <c r="E198" s="153"/>
    </row>
    <row r="199" spans="1:5" x14ac:dyDescent="0.2">
      <c r="A199" s="157">
        <v>5531</v>
      </c>
      <c r="B199" s="153" t="s">
        <v>485</v>
      </c>
      <c r="C199" s="154">
        <v>0</v>
      </c>
      <c r="D199" s="158">
        <v>0</v>
      </c>
      <c r="E199" s="153"/>
    </row>
    <row r="200" spans="1:5" x14ac:dyDescent="0.2">
      <c r="A200" s="157">
        <v>5532</v>
      </c>
      <c r="B200" s="153" t="s">
        <v>486</v>
      </c>
      <c r="C200" s="154">
        <v>0</v>
      </c>
      <c r="D200" s="158">
        <v>0</v>
      </c>
      <c r="E200" s="153"/>
    </row>
    <row r="201" spans="1:5" x14ac:dyDescent="0.2">
      <c r="A201" s="157">
        <v>5533</v>
      </c>
      <c r="B201" s="153" t="s">
        <v>487</v>
      </c>
      <c r="C201" s="154">
        <v>0</v>
      </c>
      <c r="D201" s="158">
        <v>0</v>
      </c>
      <c r="E201" s="153"/>
    </row>
    <row r="202" spans="1:5" x14ac:dyDescent="0.2">
      <c r="A202" s="157">
        <v>5534</v>
      </c>
      <c r="B202" s="153" t="s">
        <v>488</v>
      </c>
      <c r="C202" s="154">
        <v>0</v>
      </c>
      <c r="D202" s="158">
        <v>0</v>
      </c>
      <c r="E202" s="153"/>
    </row>
    <row r="203" spans="1:5" x14ac:dyDescent="0.2">
      <c r="A203" s="157">
        <v>5535</v>
      </c>
      <c r="B203" s="153" t="s">
        <v>489</v>
      </c>
      <c r="C203" s="154">
        <v>0</v>
      </c>
      <c r="D203" s="158">
        <v>0</v>
      </c>
      <c r="E203" s="153"/>
    </row>
    <row r="204" spans="1:5" x14ac:dyDescent="0.2">
      <c r="A204" s="157">
        <v>5540</v>
      </c>
      <c r="B204" s="153" t="s">
        <v>490</v>
      </c>
      <c r="C204" s="154">
        <v>0</v>
      </c>
      <c r="D204" s="158">
        <v>0</v>
      </c>
      <c r="E204" s="153"/>
    </row>
    <row r="205" spans="1:5" x14ac:dyDescent="0.2">
      <c r="A205" s="157">
        <v>5541</v>
      </c>
      <c r="B205" s="153" t="s">
        <v>490</v>
      </c>
      <c r="C205" s="154">
        <v>0</v>
      </c>
      <c r="D205" s="158">
        <v>0</v>
      </c>
      <c r="E205" s="153"/>
    </row>
    <row r="206" spans="1:5" x14ac:dyDescent="0.2">
      <c r="A206" s="157">
        <v>5550</v>
      </c>
      <c r="B206" s="153" t="s">
        <v>491</v>
      </c>
      <c r="C206" s="154">
        <v>0</v>
      </c>
      <c r="D206" s="158">
        <v>0</v>
      </c>
      <c r="E206" s="153"/>
    </row>
    <row r="207" spans="1:5" x14ac:dyDescent="0.2">
      <c r="A207" s="157">
        <v>5551</v>
      </c>
      <c r="B207" s="153" t="s">
        <v>491</v>
      </c>
      <c r="C207" s="154">
        <v>0</v>
      </c>
      <c r="D207" s="158">
        <v>0</v>
      </c>
      <c r="E207" s="153"/>
    </row>
    <row r="208" spans="1:5" x14ac:dyDescent="0.2">
      <c r="A208" s="157">
        <v>5590</v>
      </c>
      <c r="B208" s="153" t="s">
        <v>492</v>
      </c>
      <c r="C208" s="154">
        <v>0</v>
      </c>
      <c r="D208" s="158">
        <v>0</v>
      </c>
      <c r="E208" s="153"/>
    </row>
    <row r="209" spans="1:5" x14ac:dyDescent="0.2">
      <c r="A209" s="157">
        <v>5591</v>
      </c>
      <c r="B209" s="153" t="s">
        <v>493</v>
      </c>
      <c r="C209" s="154">
        <v>0</v>
      </c>
      <c r="D209" s="158">
        <v>0</v>
      </c>
      <c r="E209" s="153"/>
    </row>
    <row r="210" spans="1:5" x14ac:dyDescent="0.2">
      <c r="A210" s="157">
        <v>5592</v>
      </c>
      <c r="B210" s="153" t="s">
        <v>494</v>
      </c>
      <c r="C210" s="154">
        <v>0</v>
      </c>
      <c r="D210" s="158">
        <v>0</v>
      </c>
      <c r="E210" s="153"/>
    </row>
    <row r="211" spans="1:5" x14ac:dyDescent="0.2">
      <c r="A211" s="157">
        <v>5593</v>
      </c>
      <c r="B211" s="153" t="s">
        <v>495</v>
      </c>
      <c r="C211" s="154">
        <v>0</v>
      </c>
      <c r="D211" s="158">
        <v>0</v>
      </c>
      <c r="E211" s="153"/>
    </row>
    <row r="212" spans="1:5" x14ac:dyDescent="0.2">
      <c r="A212" s="157">
        <v>5594</v>
      </c>
      <c r="B212" s="153" t="s">
        <v>496</v>
      </c>
      <c r="C212" s="154">
        <v>0</v>
      </c>
      <c r="D212" s="158">
        <v>0</v>
      </c>
      <c r="E212" s="153"/>
    </row>
    <row r="213" spans="1:5" x14ac:dyDescent="0.2">
      <c r="A213" s="157">
        <v>5595</v>
      </c>
      <c r="B213" s="153" t="s">
        <v>497</v>
      </c>
      <c r="C213" s="154">
        <v>0</v>
      </c>
      <c r="D213" s="158">
        <v>0</v>
      </c>
      <c r="E213" s="153"/>
    </row>
    <row r="214" spans="1:5" x14ac:dyDescent="0.2">
      <c r="A214" s="157">
        <v>5596</v>
      </c>
      <c r="B214" s="153" t="s">
        <v>48</v>
      </c>
      <c r="C214" s="154">
        <v>0</v>
      </c>
      <c r="D214" s="158">
        <v>0</v>
      </c>
      <c r="E214" s="153"/>
    </row>
    <row r="215" spans="1:5" x14ac:dyDescent="0.2">
      <c r="A215" s="157">
        <v>5597</v>
      </c>
      <c r="B215" s="153" t="s">
        <v>498</v>
      </c>
      <c r="C215" s="154">
        <v>0</v>
      </c>
      <c r="D215" s="158">
        <v>0</v>
      </c>
      <c r="E215" s="153"/>
    </row>
    <row r="216" spans="1:5" x14ac:dyDescent="0.2">
      <c r="A216" s="157">
        <v>5598</v>
      </c>
      <c r="B216" s="153" t="s">
        <v>499</v>
      </c>
      <c r="C216" s="154">
        <v>0</v>
      </c>
      <c r="D216" s="158">
        <v>0</v>
      </c>
      <c r="E216" s="153"/>
    </row>
    <row r="217" spans="1:5" x14ac:dyDescent="0.2">
      <c r="A217" s="157">
        <v>5599</v>
      </c>
      <c r="B217" s="153" t="s">
        <v>500</v>
      </c>
      <c r="C217" s="154">
        <v>0</v>
      </c>
      <c r="D217" s="158">
        <v>0</v>
      </c>
      <c r="E217" s="153"/>
    </row>
    <row r="218" spans="1:5" x14ac:dyDescent="0.2">
      <c r="A218" s="157">
        <v>5600</v>
      </c>
      <c r="B218" s="153" t="s">
        <v>501</v>
      </c>
      <c r="C218" s="154">
        <v>0</v>
      </c>
      <c r="D218" s="158">
        <v>0</v>
      </c>
      <c r="E218" s="153"/>
    </row>
    <row r="219" spans="1:5" x14ac:dyDescent="0.2">
      <c r="A219" s="157">
        <v>5610</v>
      </c>
      <c r="B219" s="153" t="s">
        <v>502</v>
      </c>
      <c r="C219" s="154">
        <v>0</v>
      </c>
      <c r="D219" s="158">
        <v>0</v>
      </c>
      <c r="E219" s="153"/>
    </row>
    <row r="220" spans="1:5" x14ac:dyDescent="0.2">
      <c r="A220" s="157">
        <v>5611</v>
      </c>
      <c r="B220" s="153" t="s">
        <v>503</v>
      </c>
      <c r="C220" s="154">
        <v>0</v>
      </c>
      <c r="D220" s="158">
        <v>0</v>
      </c>
      <c r="E220" s="1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1AD6-3643-4881-801C-FDD178A577D5}">
  <sheetPr codeName="Sheet13">
    <pageSetUpPr fitToPage="1"/>
  </sheetPr>
  <dimension ref="A1:E27"/>
  <sheetViews>
    <sheetView workbookViewId="0">
      <selection activeCell="C14" sqref="C14:C17"/>
    </sheetView>
  </sheetViews>
  <sheetFormatPr baseColWidth="10" defaultColWidth="10.6640625" defaultRowHeight="11.25" customHeight="1" x14ac:dyDescent="0.2"/>
  <cols>
    <col min="1" max="1" width="11.6640625" style="165" customWidth="1"/>
    <col min="2" max="2" width="56.1640625" style="165" customWidth="1"/>
    <col min="3" max="3" width="26.6640625" style="165" customWidth="1"/>
    <col min="4" max="5" width="19.5" style="165" customWidth="1"/>
    <col min="6" max="16384" width="10.6640625" style="165"/>
  </cols>
  <sheetData>
    <row r="1" spans="1:5" ht="18.95" customHeight="1" x14ac:dyDescent="0.2">
      <c r="A1" s="765" t="str">
        <f>ESF!A1</f>
        <v xml:space="preserve"> INSTITUTO MUNICIPAL DE VIVIENDA DE IRAPUATO, GUANAJUATO</v>
      </c>
      <c r="B1" s="765"/>
      <c r="C1" s="765"/>
      <c r="D1" s="159" t="s">
        <v>137</v>
      </c>
      <c r="E1" s="160">
        <f>ESF!H1</f>
        <v>2020</v>
      </c>
    </row>
    <row r="2" spans="1:5" ht="18.95" customHeight="1" x14ac:dyDescent="0.2">
      <c r="A2" s="765" t="s">
        <v>504</v>
      </c>
      <c r="B2" s="765"/>
      <c r="C2" s="765"/>
      <c r="D2" s="159" t="s">
        <v>139</v>
      </c>
      <c r="E2" s="160" t="str">
        <f>ESF!H2</f>
        <v>Trimestral</v>
      </c>
    </row>
    <row r="3" spans="1:5" ht="18.95" customHeight="1" x14ac:dyDescent="0.2">
      <c r="A3" s="765" t="str">
        <f>ESF!A3</f>
        <v>Correspondiente del 01 de Enero al 31 de Diciembre 2020</v>
      </c>
      <c r="B3" s="765"/>
      <c r="C3" s="765"/>
      <c r="D3" s="159" t="s">
        <v>142</v>
      </c>
      <c r="E3" s="160">
        <f>ESF!H3</f>
        <v>4</v>
      </c>
    </row>
    <row r="4" spans="1:5" x14ac:dyDescent="0.2">
      <c r="A4" s="161" t="s">
        <v>202</v>
      </c>
      <c r="B4" s="162"/>
      <c r="C4" s="162"/>
      <c r="D4" s="162"/>
      <c r="E4" s="162"/>
    </row>
    <row r="6" spans="1:5" x14ac:dyDescent="0.2">
      <c r="A6" s="162" t="s">
        <v>505</v>
      </c>
      <c r="B6" s="162"/>
      <c r="C6" s="162"/>
      <c r="D6" s="162"/>
      <c r="E6" s="162"/>
    </row>
    <row r="7" spans="1:5" x14ac:dyDescent="0.2">
      <c r="A7" s="163" t="s">
        <v>204</v>
      </c>
      <c r="B7" s="163" t="s">
        <v>205</v>
      </c>
      <c r="C7" s="163" t="s">
        <v>206</v>
      </c>
      <c r="D7" s="163" t="s">
        <v>207</v>
      </c>
      <c r="E7" s="163" t="s">
        <v>308</v>
      </c>
    </row>
    <row r="8" spans="1:5" x14ac:dyDescent="0.2">
      <c r="A8" s="164">
        <v>3110</v>
      </c>
      <c r="B8" s="165" t="s">
        <v>4</v>
      </c>
      <c r="C8" s="166">
        <v>80516947.400000006</v>
      </c>
      <c r="D8" s="165" t="s">
        <v>506</v>
      </c>
      <c r="E8" s="165" t="s">
        <v>507</v>
      </c>
    </row>
    <row r="9" spans="1:5" x14ac:dyDescent="0.2">
      <c r="A9" s="164">
        <v>3120</v>
      </c>
      <c r="B9" s="165" t="s">
        <v>42</v>
      </c>
      <c r="C9" s="166">
        <v>0</v>
      </c>
    </row>
    <row r="10" spans="1:5" x14ac:dyDescent="0.2">
      <c r="A10" s="164">
        <v>3130</v>
      </c>
      <c r="B10" s="165" t="s">
        <v>43</v>
      </c>
      <c r="C10" s="166">
        <v>0</v>
      </c>
    </row>
    <row r="12" spans="1:5" x14ac:dyDescent="0.2">
      <c r="A12" s="162" t="s">
        <v>508</v>
      </c>
      <c r="B12" s="162"/>
      <c r="C12" s="162"/>
      <c r="D12" s="162"/>
      <c r="E12" s="162"/>
    </row>
    <row r="13" spans="1:5" x14ac:dyDescent="0.2">
      <c r="A13" s="163" t="s">
        <v>204</v>
      </c>
      <c r="B13" s="163" t="s">
        <v>205</v>
      </c>
      <c r="C13" s="163" t="s">
        <v>206</v>
      </c>
      <c r="D13" s="163" t="s">
        <v>509</v>
      </c>
      <c r="E13" s="163"/>
    </row>
    <row r="14" spans="1:5" x14ac:dyDescent="0.2">
      <c r="A14" s="164">
        <v>3210</v>
      </c>
      <c r="B14" s="165" t="s">
        <v>510</v>
      </c>
      <c r="C14" s="166">
        <v>-239306.68</v>
      </c>
      <c r="D14" s="165" t="s">
        <v>507</v>
      </c>
    </row>
    <row r="15" spans="1:5" x14ac:dyDescent="0.2">
      <c r="A15" s="164">
        <v>3220</v>
      </c>
      <c r="B15" s="165" t="s">
        <v>45</v>
      </c>
      <c r="C15" s="166">
        <v>13435232.310000001</v>
      </c>
      <c r="D15" s="165" t="s">
        <v>507</v>
      </c>
    </row>
    <row r="16" spans="1:5" x14ac:dyDescent="0.2">
      <c r="A16" s="164">
        <v>3230</v>
      </c>
      <c r="B16" s="165" t="s">
        <v>5</v>
      </c>
      <c r="C16" s="166">
        <v>758619.35</v>
      </c>
      <c r="D16" s="165" t="s">
        <v>507</v>
      </c>
    </row>
    <row r="17" spans="1:4" x14ac:dyDescent="0.2">
      <c r="A17" s="164">
        <v>3231</v>
      </c>
      <c r="B17" s="165" t="s">
        <v>511</v>
      </c>
      <c r="C17" s="166">
        <v>758619.35</v>
      </c>
      <c r="D17" s="165" t="s">
        <v>507</v>
      </c>
    </row>
    <row r="18" spans="1:4" x14ac:dyDescent="0.2">
      <c r="A18" s="164">
        <v>3232</v>
      </c>
      <c r="B18" s="165" t="s">
        <v>512</v>
      </c>
      <c r="C18" s="166">
        <v>0</v>
      </c>
    </row>
    <row r="19" spans="1:4" x14ac:dyDescent="0.2">
      <c r="A19" s="164">
        <v>3233</v>
      </c>
      <c r="B19" s="165" t="s">
        <v>513</v>
      </c>
      <c r="C19" s="166">
        <v>0</v>
      </c>
    </row>
    <row r="20" spans="1:4" x14ac:dyDescent="0.2">
      <c r="A20" s="164">
        <v>3239</v>
      </c>
      <c r="B20" s="165" t="s">
        <v>514</v>
      </c>
      <c r="C20" s="166">
        <v>0</v>
      </c>
    </row>
    <row r="21" spans="1:4" x14ac:dyDescent="0.2">
      <c r="A21" s="164">
        <v>3240</v>
      </c>
      <c r="B21" s="165" t="s">
        <v>6</v>
      </c>
      <c r="C21" s="166">
        <v>0</v>
      </c>
    </row>
    <row r="22" spans="1:4" x14ac:dyDescent="0.2">
      <c r="A22" s="164">
        <v>3241</v>
      </c>
      <c r="B22" s="165" t="s">
        <v>515</v>
      </c>
      <c r="C22" s="166">
        <v>0</v>
      </c>
    </row>
    <row r="23" spans="1:4" x14ac:dyDescent="0.2">
      <c r="A23" s="164">
        <v>3242</v>
      </c>
      <c r="B23" s="165" t="s">
        <v>516</v>
      </c>
      <c r="C23" s="166">
        <v>0</v>
      </c>
    </row>
    <row r="24" spans="1:4" x14ac:dyDescent="0.2">
      <c r="A24" s="164">
        <v>3243</v>
      </c>
      <c r="B24" s="165" t="s">
        <v>517</v>
      </c>
      <c r="C24" s="166">
        <v>0</v>
      </c>
    </row>
    <row r="25" spans="1:4" x14ac:dyDescent="0.2">
      <c r="A25" s="164">
        <v>3250</v>
      </c>
      <c r="B25" s="165" t="s">
        <v>46</v>
      </c>
      <c r="C25" s="166">
        <v>0</v>
      </c>
    </row>
    <row r="26" spans="1:4" x14ac:dyDescent="0.2">
      <c r="A26" s="164">
        <v>3251</v>
      </c>
      <c r="B26" s="165" t="s">
        <v>518</v>
      </c>
      <c r="C26" s="166">
        <v>0</v>
      </c>
    </row>
    <row r="27" spans="1:4" x14ac:dyDescent="0.2">
      <c r="A27" s="164">
        <v>3252</v>
      </c>
      <c r="B27" s="165" t="s">
        <v>519</v>
      </c>
      <c r="C27" s="16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E254-1CEF-498C-BE82-759EDE2306C5}">
  <sheetPr codeName="Sheet15">
    <pageSetUpPr fitToPage="1"/>
  </sheetPr>
  <dimension ref="A1:E80"/>
  <sheetViews>
    <sheetView workbookViewId="0">
      <selection activeCell="D46" sqref="D46:D55"/>
    </sheetView>
  </sheetViews>
  <sheetFormatPr baseColWidth="10" defaultColWidth="10.6640625" defaultRowHeight="11.25" customHeight="1" x14ac:dyDescent="0.2"/>
  <cols>
    <col min="1" max="1" width="11.6640625" style="165" customWidth="1"/>
    <col min="2" max="2" width="74" style="165" bestFit="1" customWidth="1"/>
    <col min="3" max="3" width="17.83203125" style="165" bestFit="1" customWidth="1"/>
    <col min="4" max="4" width="19.1640625" style="165" bestFit="1" customWidth="1"/>
    <col min="5" max="5" width="22.33203125" style="165" customWidth="1"/>
    <col min="6" max="16384" width="10.6640625" style="165"/>
  </cols>
  <sheetData>
    <row r="1" spans="1:5" s="167" customFormat="1" ht="18.95" customHeight="1" x14ac:dyDescent="0.2">
      <c r="A1" s="765" t="str">
        <f>ESF!A1</f>
        <v xml:space="preserve"> INSTITUTO MUNICIPAL DE VIVIENDA DE IRAPUATO, GUANAJUATO</v>
      </c>
      <c r="B1" s="765"/>
      <c r="C1" s="765"/>
      <c r="D1" s="159" t="s">
        <v>137</v>
      </c>
      <c r="E1" s="160">
        <f>ESF!H1</f>
        <v>2020</v>
      </c>
    </row>
    <row r="2" spans="1:5" s="167" customFormat="1" ht="18.95" customHeight="1" x14ac:dyDescent="0.2">
      <c r="A2" s="765" t="s">
        <v>520</v>
      </c>
      <c r="B2" s="765"/>
      <c r="C2" s="765"/>
      <c r="D2" s="159" t="s">
        <v>139</v>
      </c>
      <c r="E2" s="160" t="str">
        <f>ESF!H2</f>
        <v>Trimestral</v>
      </c>
    </row>
    <row r="3" spans="1:5" s="167" customFormat="1" ht="18.95" customHeight="1" x14ac:dyDescent="0.2">
      <c r="A3" s="765" t="str">
        <f>ESF!A3</f>
        <v>Correspondiente del 01 de Enero al 31 de Diciembre 2020</v>
      </c>
      <c r="B3" s="765"/>
      <c r="C3" s="765"/>
      <c r="D3" s="159" t="s">
        <v>142</v>
      </c>
      <c r="E3" s="160">
        <f>ESF!H3</f>
        <v>4</v>
      </c>
    </row>
    <row r="4" spans="1:5" x14ac:dyDescent="0.2">
      <c r="A4" s="161" t="s">
        <v>202</v>
      </c>
      <c r="B4" s="162"/>
      <c r="C4" s="162"/>
      <c r="D4" s="162"/>
      <c r="E4" s="162"/>
    </row>
    <row r="6" spans="1:5" x14ac:dyDescent="0.2">
      <c r="A6" s="162" t="s">
        <v>521</v>
      </c>
      <c r="B6" s="162"/>
      <c r="C6" s="162"/>
      <c r="D6" s="162"/>
      <c r="E6" s="162"/>
    </row>
    <row r="7" spans="1:5" x14ac:dyDescent="0.2">
      <c r="A7" s="163" t="s">
        <v>204</v>
      </c>
      <c r="B7" s="163" t="s">
        <v>205</v>
      </c>
      <c r="C7" s="163" t="s">
        <v>522</v>
      </c>
      <c r="D7" s="163" t="s">
        <v>523</v>
      </c>
      <c r="E7" s="163"/>
    </row>
    <row r="8" spans="1:5" x14ac:dyDescent="0.2">
      <c r="A8" s="164">
        <v>1111</v>
      </c>
      <c r="B8" s="165" t="s">
        <v>524</v>
      </c>
      <c r="C8" s="166">
        <v>0</v>
      </c>
      <c r="D8" s="166">
        <v>0</v>
      </c>
    </row>
    <row r="9" spans="1:5" x14ac:dyDescent="0.2">
      <c r="A9" s="164">
        <v>1112</v>
      </c>
      <c r="B9" s="165" t="s">
        <v>525</v>
      </c>
      <c r="C9" s="166">
        <v>0</v>
      </c>
      <c r="D9" s="166">
        <v>0</v>
      </c>
    </row>
    <row r="10" spans="1:5" x14ac:dyDescent="0.2">
      <c r="A10" s="164">
        <v>1113</v>
      </c>
      <c r="B10" s="165" t="s">
        <v>526</v>
      </c>
      <c r="C10" s="166">
        <v>4457430.79</v>
      </c>
      <c r="D10" s="166">
        <v>7347698.6200000001</v>
      </c>
    </row>
    <row r="11" spans="1:5" x14ac:dyDescent="0.2">
      <c r="A11" s="164">
        <v>1114</v>
      </c>
      <c r="B11" s="165" t="s">
        <v>208</v>
      </c>
      <c r="C11" s="166">
        <v>0</v>
      </c>
      <c r="D11" s="166">
        <v>0</v>
      </c>
    </row>
    <row r="12" spans="1:5" x14ac:dyDescent="0.2">
      <c r="A12" s="164">
        <v>1115</v>
      </c>
      <c r="B12" s="165" t="s">
        <v>209</v>
      </c>
      <c r="C12" s="166">
        <v>0</v>
      </c>
      <c r="D12" s="166">
        <v>0</v>
      </c>
    </row>
    <row r="13" spans="1:5" x14ac:dyDescent="0.2">
      <c r="A13" s="164">
        <v>1116</v>
      </c>
      <c r="B13" s="165" t="s">
        <v>527</v>
      </c>
      <c r="C13" s="166">
        <v>0</v>
      </c>
      <c r="D13" s="166">
        <v>0</v>
      </c>
    </row>
    <row r="14" spans="1:5" x14ac:dyDescent="0.2">
      <c r="A14" s="164">
        <v>1119</v>
      </c>
      <c r="B14" s="165" t="s">
        <v>528</v>
      </c>
      <c r="C14" s="166">
        <v>0</v>
      </c>
      <c r="D14" s="166">
        <v>0</v>
      </c>
    </row>
    <row r="15" spans="1:5" x14ac:dyDescent="0.2">
      <c r="A15" s="168">
        <v>1110</v>
      </c>
      <c r="B15" s="169" t="s">
        <v>529</v>
      </c>
      <c r="C15" s="170">
        <v>4457430.79</v>
      </c>
      <c r="D15" s="170">
        <v>7347698.6200000001</v>
      </c>
    </row>
    <row r="18" spans="1:5" x14ac:dyDescent="0.2">
      <c r="A18" s="162" t="s">
        <v>530</v>
      </c>
      <c r="B18" s="162"/>
      <c r="C18" s="162"/>
      <c r="D18" s="162"/>
      <c r="E18" s="162"/>
    </row>
    <row r="19" spans="1:5" x14ac:dyDescent="0.2">
      <c r="A19" s="163" t="s">
        <v>204</v>
      </c>
      <c r="B19" s="163" t="s">
        <v>205</v>
      </c>
      <c r="C19" s="163" t="s">
        <v>206</v>
      </c>
      <c r="D19" s="163" t="s">
        <v>531</v>
      </c>
      <c r="E19" s="163" t="s">
        <v>532</v>
      </c>
    </row>
    <row r="20" spans="1:5" x14ac:dyDescent="0.2">
      <c r="A20" s="164">
        <v>1230</v>
      </c>
      <c r="B20" s="165" t="s">
        <v>21</v>
      </c>
      <c r="C20" s="166">
        <v>0</v>
      </c>
    </row>
    <row r="21" spans="1:5" x14ac:dyDescent="0.2">
      <c r="A21" s="164">
        <v>1231</v>
      </c>
      <c r="B21" s="165" t="s">
        <v>255</v>
      </c>
      <c r="C21" s="166">
        <v>0</v>
      </c>
    </row>
    <row r="22" spans="1:5" x14ac:dyDescent="0.2">
      <c r="A22" s="164">
        <v>1232</v>
      </c>
      <c r="B22" s="165" t="s">
        <v>256</v>
      </c>
      <c r="C22" s="166">
        <v>0</v>
      </c>
    </row>
    <row r="23" spans="1:5" x14ac:dyDescent="0.2">
      <c r="A23" s="164">
        <v>1233</v>
      </c>
      <c r="B23" s="165" t="s">
        <v>257</v>
      </c>
      <c r="C23" s="166">
        <v>0</v>
      </c>
    </row>
    <row r="24" spans="1:5" x14ac:dyDescent="0.2">
      <c r="A24" s="164">
        <v>1234</v>
      </c>
      <c r="B24" s="165" t="s">
        <v>258</v>
      </c>
      <c r="C24" s="166">
        <v>0</v>
      </c>
    </row>
    <row r="25" spans="1:5" x14ac:dyDescent="0.2">
      <c r="A25" s="164">
        <v>1235</v>
      </c>
      <c r="B25" s="165" t="s">
        <v>259</v>
      </c>
      <c r="C25" s="166">
        <v>0</v>
      </c>
    </row>
    <row r="26" spans="1:5" x14ac:dyDescent="0.2">
      <c r="A26" s="164">
        <v>1236</v>
      </c>
      <c r="B26" s="165" t="s">
        <v>260</v>
      </c>
      <c r="C26" s="166">
        <v>0</v>
      </c>
    </row>
    <row r="27" spans="1:5" x14ac:dyDescent="0.2">
      <c r="A27" s="164">
        <v>1239</v>
      </c>
      <c r="B27" s="165" t="s">
        <v>261</v>
      </c>
      <c r="C27" s="166">
        <v>0</v>
      </c>
    </row>
    <row r="28" spans="1:5" x14ac:dyDescent="0.2">
      <c r="A28" s="164">
        <v>1240</v>
      </c>
      <c r="B28" s="165" t="s">
        <v>22</v>
      </c>
      <c r="C28" s="166">
        <v>1705031.99</v>
      </c>
    </row>
    <row r="29" spans="1:5" x14ac:dyDescent="0.2">
      <c r="A29" s="164">
        <v>1241</v>
      </c>
      <c r="B29" s="165" t="s">
        <v>262</v>
      </c>
      <c r="C29" s="166">
        <v>806793.9</v>
      </c>
    </row>
    <row r="30" spans="1:5" x14ac:dyDescent="0.2">
      <c r="A30" s="164">
        <v>1242</v>
      </c>
      <c r="B30" s="165" t="s">
        <v>263</v>
      </c>
      <c r="C30" s="166">
        <v>45270.77</v>
      </c>
    </row>
    <row r="31" spans="1:5" x14ac:dyDescent="0.2">
      <c r="A31" s="164">
        <v>1243</v>
      </c>
      <c r="B31" s="165" t="s">
        <v>264</v>
      </c>
      <c r="C31" s="166">
        <v>0</v>
      </c>
    </row>
    <row r="32" spans="1:5" x14ac:dyDescent="0.2">
      <c r="A32" s="164">
        <v>1244</v>
      </c>
      <c r="B32" s="165" t="s">
        <v>265</v>
      </c>
      <c r="C32" s="166">
        <v>758022</v>
      </c>
    </row>
    <row r="33" spans="1:4" x14ac:dyDescent="0.2">
      <c r="A33" s="164">
        <v>1245</v>
      </c>
      <c r="B33" s="165" t="s">
        <v>266</v>
      </c>
      <c r="C33" s="166">
        <v>0</v>
      </c>
    </row>
    <row r="34" spans="1:4" x14ac:dyDescent="0.2">
      <c r="A34" s="164">
        <v>1246</v>
      </c>
      <c r="B34" s="165" t="s">
        <v>267</v>
      </c>
      <c r="C34" s="166">
        <v>94945.32</v>
      </c>
    </row>
    <row r="35" spans="1:4" x14ac:dyDescent="0.2">
      <c r="A35" s="164">
        <v>1247</v>
      </c>
      <c r="B35" s="165" t="s">
        <v>268</v>
      </c>
      <c r="C35" s="166">
        <v>0</v>
      </c>
    </row>
    <row r="36" spans="1:4" x14ac:dyDescent="0.2">
      <c r="A36" s="164">
        <v>1248</v>
      </c>
      <c r="B36" s="165" t="s">
        <v>269</v>
      </c>
      <c r="C36" s="166">
        <v>0</v>
      </c>
    </row>
    <row r="37" spans="1:4" x14ac:dyDescent="0.2">
      <c r="A37" s="164">
        <v>1250</v>
      </c>
      <c r="B37" s="165" t="s">
        <v>23</v>
      </c>
      <c r="C37" s="166">
        <v>45449.440000000002</v>
      </c>
    </row>
    <row r="38" spans="1:4" x14ac:dyDescent="0.2">
      <c r="A38" s="164">
        <v>1251</v>
      </c>
      <c r="B38" s="165" t="s">
        <v>273</v>
      </c>
      <c r="C38" s="166">
        <v>45449.440000000002</v>
      </c>
    </row>
    <row r="39" spans="1:4" x14ac:dyDescent="0.2">
      <c r="A39" s="164">
        <v>1252</v>
      </c>
      <c r="B39" s="165" t="s">
        <v>274</v>
      </c>
      <c r="C39" s="166">
        <v>0</v>
      </c>
    </row>
    <row r="40" spans="1:4" x14ac:dyDescent="0.2">
      <c r="A40" s="164">
        <v>1253</v>
      </c>
      <c r="B40" s="165" t="s">
        <v>275</v>
      </c>
      <c r="C40" s="166">
        <v>0</v>
      </c>
    </row>
    <row r="41" spans="1:4" x14ac:dyDescent="0.2">
      <c r="A41" s="164">
        <v>1254</v>
      </c>
      <c r="B41" s="165" t="s">
        <v>276</v>
      </c>
      <c r="C41" s="166">
        <v>0</v>
      </c>
    </row>
    <row r="42" spans="1:4" x14ac:dyDescent="0.2">
      <c r="A42" s="164">
        <v>1259</v>
      </c>
      <c r="B42" s="165" t="s">
        <v>277</v>
      </c>
      <c r="C42" s="166">
        <v>0</v>
      </c>
    </row>
    <row r="44" spans="1:4" x14ac:dyDescent="0.2">
      <c r="A44" s="162" t="s">
        <v>533</v>
      </c>
      <c r="B44" s="162"/>
      <c r="C44" s="162"/>
      <c r="D44" s="162"/>
    </row>
    <row r="45" spans="1:4" x14ac:dyDescent="0.2">
      <c r="A45" s="163" t="s">
        <v>204</v>
      </c>
      <c r="B45" s="163" t="s">
        <v>205</v>
      </c>
      <c r="C45" s="171" t="s">
        <v>534</v>
      </c>
      <c r="D45" s="171" t="s">
        <v>522</v>
      </c>
    </row>
    <row r="46" spans="1:4" x14ac:dyDescent="0.2">
      <c r="A46" s="168">
        <v>5500</v>
      </c>
      <c r="B46" s="169" t="s">
        <v>471</v>
      </c>
      <c r="C46" s="166">
        <v>0</v>
      </c>
      <c r="D46" s="166">
        <v>72944.25</v>
      </c>
    </row>
    <row r="47" spans="1:4" x14ac:dyDescent="0.2">
      <c r="A47" s="164">
        <v>5510</v>
      </c>
      <c r="B47" s="165" t="s">
        <v>472</v>
      </c>
      <c r="C47" s="166">
        <v>0</v>
      </c>
      <c r="D47" s="166">
        <v>72944.25</v>
      </c>
    </row>
    <row r="48" spans="1:4" x14ac:dyDescent="0.2">
      <c r="A48" s="164">
        <v>5511</v>
      </c>
      <c r="B48" s="165" t="s">
        <v>473</v>
      </c>
      <c r="C48" s="166">
        <v>0</v>
      </c>
      <c r="D48" s="166">
        <v>0</v>
      </c>
    </row>
    <row r="49" spans="1:4" x14ac:dyDescent="0.2">
      <c r="A49" s="164">
        <v>5512</v>
      </c>
      <c r="B49" s="165" t="s">
        <v>474</v>
      </c>
      <c r="C49" s="166">
        <v>0</v>
      </c>
      <c r="D49" s="166">
        <v>0</v>
      </c>
    </row>
    <row r="50" spans="1:4" x14ac:dyDescent="0.2">
      <c r="A50" s="164">
        <v>5513</v>
      </c>
      <c r="B50" s="165" t="s">
        <v>475</v>
      </c>
      <c r="C50" s="166">
        <v>0</v>
      </c>
      <c r="D50" s="166">
        <v>0</v>
      </c>
    </row>
    <row r="51" spans="1:4" x14ac:dyDescent="0.2">
      <c r="A51" s="164">
        <v>5514</v>
      </c>
      <c r="B51" s="165" t="s">
        <v>476</v>
      </c>
      <c r="C51" s="166">
        <v>0</v>
      </c>
      <c r="D51" s="166">
        <v>0</v>
      </c>
    </row>
    <row r="52" spans="1:4" x14ac:dyDescent="0.2">
      <c r="A52" s="164">
        <v>5515</v>
      </c>
      <c r="B52" s="165" t="s">
        <v>477</v>
      </c>
      <c r="C52" s="166">
        <v>0</v>
      </c>
      <c r="D52" s="166">
        <v>68399.289999999994</v>
      </c>
    </row>
    <row r="53" spans="1:4" x14ac:dyDescent="0.2">
      <c r="A53" s="164">
        <v>5516</v>
      </c>
      <c r="B53" s="165" t="s">
        <v>478</v>
      </c>
      <c r="C53" s="166">
        <v>0</v>
      </c>
      <c r="D53" s="166">
        <v>0</v>
      </c>
    </row>
    <row r="54" spans="1:4" x14ac:dyDescent="0.2">
      <c r="A54" s="164">
        <v>5517</v>
      </c>
      <c r="B54" s="165" t="s">
        <v>479</v>
      </c>
      <c r="C54" s="166">
        <v>0</v>
      </c>
      <c r="D54" s="166">
        <v>4544.96</v>
      </c>
    </row>
    <row r="55" spans="1:4" x14ac:dyDescent="0.2">
      <c r="A55" s="164">
        <v>5518</v>
      </c>
      <c r="B55" s="165" t="s">
        <v>480</v>
      </c>
      <c r="C55" s="166">
        <v>0</v>
      </c>
      <c r="D55" s="166">
        <v>0</v>
      </c>
    </row>
    <row r="56" spans="1:4" x14ac:dyDescent="0.2">
      <c r="A56" s="164">
        <v>5520</v>
      </c>
      <c r="B56" s="165" t="s">
        <v>481</v>
      </c>
      <c r="C56" s="166">
        <v>0</v>
      </c>
      <c r="D56" s="166">
        <v>0</v>
      </c>
    </row>
    <row r="57" spans="1:4" x14ac:dyDescent="0.2">
      <c r="A57" s="164">
        <v>5521</v>
      </c>
      <c r="B57" s="165" t="s">
        <v>482</v>
      </c>
      <c r="C57" s="166">
        <v>0</v>
      </c>
      <c r="D57" s="166">
        <v>0</v>
      </c>
    </row>
    <row r="58" spans="1:4" x14ac:dyDescent="0.2">
      <c r="A58" s="164">
        <v>5522</v>
      </c>
      <c r="B58" s="165" t="s">
        <v>483</v>
      </c>
      <c r="C58" s="166">
        <v>0</v>
      </c>
      <c r="D58" s="166">
        <v>0</v>
      </c>
    </row>
    <row r="59" spans="1:4" x14ac:dyDescent="0.2">
      <c r="A59" s="164">
        <v>5530</v>
      </c>
      <c r="B59" s="165" t="s">
        <v>484</v>
      </c>
      <c r="C59" s="166">
        <v>0</v>
      </c>
      <c r="D59" s="166">
        <v>0</v>
      </c>
    </row>
    <row r="60" spans="1:4" x14ac:dyDescent="0.2">
      <c r="A60" s="164">
        <v>5531</v>
      </c>
      <c r="B60" s="165" t="s">
        <v>485</v>
      </c>
      <c r="C60" s="166">
        <v>0</v>
      </c>
      <c r="D60" s="166">
        <v>0</v>
      </c>
    </row>
    <row r="61" spans="1:4" x14ac:dyDescent="0.2">
      <c r="A61" s="164">
        <v>5532</v>
      </c>
      <c r="B61" s="165" t="s">
        <v>486</v>
      </c>
      <c r="C61" s="166">
        <v>0</v>
      </c>
      <c r="D61" s="166">
        <v>0</v>
      </c>
    </row>
    <row r="62" spans="1:4" x14ac:dyDescent="0.2">
      <c r="A62" s="164">
        <v>5533</v>
      </c>
      <c r="B62" s="165" t="s">
        <v>487</v>
      </c>
      <c r="C62" s="166">
        <v>0</v>
      </c>
      <c r="D62" s="166">
        <v>0</v>
      </c>
    </row>
    <row r="63" spans="1:4" x14ac:dyDescent="0.2">
      <c r="A63" s="164">
        <v>5534</v>
      </c>
      <c r="B63" s="165" t="s">
        <v>488</v>
      </c>
      <c r="C63" s="166">
        <v>0</v>
      </c>
      <c r="D63" s="166">
        <v>0</v>
      </c>
    </row>
    <row r="64" spans="1:4" x14ac:dyDescent="0.2">
      <c r="A64" s="164">
        <v>5535</v>
      </c>
      <c r="B64" s="165" t="s">
        <v>489</v>
      </c>
      <c r="C64" s="166">
        <v>0</v>
      </c>
      <c r="D64" s="166">
        <v>0</v>
      </c>
    </row>
    <row r="65" spans="1:4" x14ac:dyDescent="0.2">
      <c r="A65" s="164">
        <v>5540</v>
      </c>
      <c r="B65" s="165" t="s">
        <v>490</v>
      </c>
      <c r="C65" s="166">
        <v>0</v>
      </c>
      <c r="D65" s="166">
        <v>0</v>
      </c>
    </row>
    <row r="66" spans="1:4" x14ac:dyDescent="0.2">
      <c r="A66" s="164">
        <v>5541</v>
      </c>
      <c r="B66" s="165" t="s">
        <v>490</v>
      </c>
      <c r="C66" s="166">
        <v>0</v>
      </c>
      <c r="D66" s="166">
        <v>0</v>
      </c>
    </row>
    <row r="67" spans="1:4" x14ac:dyDescent="0.2">
      <c r="A67" s="164">
        <v>5550</v>
      </c>
      <c r="B67" s="165" t="s">
        <v>491</v>
      </c>
      <c r="C67" s="166">
        <v>0</v>
      </c>
      <c r="D67" s="166">
        <v>0</v>
      </c>
    </row>
    <row r="68" spans="1:4" x14ac:dyDescent="0.2">
      <c r="A68" s="164">
        <v>5551</v>
      </c>
      <c r="B68" s="165" t="s">
        <v>491</v>
      </c>
      <c r="C68" s="166">
        <v>0</v>
      </c>
      <c r="D68" s="166">
        <v>0</v>
      </c>
    </row>
    <row r="69" spans="1:4" x14ac:dyDescent="0.2">
      <c r="A69" s="164">
        <v>5590</v>
      </c>
      <c r="B69" s="165" t="s">
        <v>492</v>
      </c>
      <c r="C69" s="166">
        <v>0</v>
      </c>
      <c r="D69" s="166">
        <v>0</v>
      </c>
    </row>
    <row r="70" spans="1:4" x14ac:dyDescent="0.2">
      <c r="A70" s="164">
        <v>5591</v>
      </c>
      <c r="B70" s="165" t="s">
        <v>493</v>
      </c>
      <c r="C70" s="166">
        <v>0</v>
      </c>
      <c r="D70" s="166">
        <v>0</v>
      </c>
    </row>
    <row r="71" spans="1:4" x14ac:dyDescent="0.2">
      <c r="A71" s="164">
        <v>5592</v>
      </c>
      <c r="B71" s="165" t="s">
        <v>494</v>
      </c>
      <c r="C71" s="166">
        <v>0</v>
      </c>
      <c r="D71" s="166">
        <v>0</v>
      </c>
    </row>
    <row r="72" spans="1:4" x14ac:dyDescent="0.2">
      <c r="A72" s="164">
        <v>5593</v>
      </c>
      <c r="B72" s="165" t="s">
        <v>495</v>
      </c>
      <c r="C72" s="166">
        <v>0</v>
      </c>
      <c r="D72" s="166">
        <v>0</v>
      </c>
    </row>
    <row r="73" spans="1:4" x14ac:dyDescent="0.2">
      <c r="A73" s="164">
        <v>5594</v>
      </c>
      <c r="B73" s="165" t="s">
        <v>535</v>
      </c>
      <c r="C73" s="166">
        <v>0</v>
      </c>
      <c r="D73" s="166">
        <v>0</v>
      </c>
    </row>
    <row r="74" spans="1:4" x14ac:dyDescent="0.2">
      <c r="A74" s="164">
        <v>5595</v>
      </c>
      <c r="B74" s="165" t="s">
        <v>497</v>
      </c>
      <c r="C74" s="166">
        <v>0</v>
      </c>
      <c r="D74" s="166">
        <v>0</v>
      </c>
    </row>
    <row r="75" spans="1:4" x14ac:dyDescent="0.2">
      <c r="A75" s="164">
        <v>5596</v>
      </c>
      <c r="B75" s="165" t="s">
        <v>48</v>
      </c>
      <c r="C75" s="166">
        <v>0</v>
      </c>
      <c r="D75" s="166">
        <v>0</v>
      </c>
    </row>
    <row r="76" spans="1:4" x14ac:dyDescent="0.2">
      <c r="A76" s="164">
        <v>5597</v>
      </c>
      <c r="B76" s="165" t="s">
        <v>498</v>
      </c>
      <c r="C76" s="166">
        <v>0</v>
      </c>
      <c r="D76" s="166">
        <v>0</v>
      </c>
    </row>
    <row r="77" spans="1:4" x14ac:dyDescent="0.2">
      <c r="A77" s="164">
        <v>5599</v>
      </c>
      <c r="B77" s="165" t="s">
        <v>500</v>
      </c>
      <c r="C77" s="166">
        <v>0</v>
      </c>
      <c r="D77" s="166">
        <v>0</v>
      </c>
    </row>
    <row r="78" spans="1:4" x14ac:dyDescent="0.2">
      <c r="A78" s="168">
        <v>5600</v>
      </c>
      <c r="B78" s="169" t="s">
        <v>501</v>
      </c>
      <c r="C78" s="166">
        <v>0</v>
      </c>
      <c r="D78" s="166">
        <v>0</v>
      </c>
    </row>
    <row r="79" spans="1:4" x14ac:dyDescent="0.2">
      <c r="A79" s="164">
        <v>5610</v>
      </c>
      <c r="B79" s="165" t="s">
        <v>502</v>
      </c>
      <c r="C79" s="166">
        <v>0</v>
      </c>
      <c r="D79" s="166">
        <v>0</v>
      </c>
    </row>
    <row r="80" spans="1:4" x14ac:dyDescent="0.2">
      <c r="A80" s="164">
        <v>5611</v>
      </c>
      <c r="B80" s="165" t="s">
        <v>503</v>
      </c>
      <c r="C80" s="166">
        <v>0</v>
      </c>
      <c r="D80" s="16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E00-000000000000}"/>
    <dataValidation allowBlank="1" showInputMessage="1" showErrorMessage="1" prompt="Saldo al 31 de diciembre del año anterior que se presenta" sqref="D7" xr:uid="{00000000-0002-0000-0E00-000001000000}"/>
    <dataValidation allowBlank="1" showInputMessage="1" showErrorMessage="1" prompt="Importe del trimestre anterior." sqref="C45" xr:uid="{00000000-0002-0000-0E00-000002000000}"/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174A-5595-474C-8415-5CE509971F96}">
  <sheetPr codeName="Sheet17"/>
  <dimension ref="A1:C20"/>
  <sheetViews>
    <sheetView showGridLines="0" workbookViewId="0">
      <selection activeCell="A4" sqref="A4:C4"/>
    </sheetView>
  </sheetViews>
  <sheetFormatPr baseColWidth="10" defaultColWidth="13.33203125" defaultRowHeight="11.25" customHeight="1" x14ac:dyDescent="0.2"/>
  <cols>
    <col min="1" max="1" width="3.83203125" style="196" customWidth="1"/>
    <col min="2" max="2" width="73.6640625" style="196" customWidth="1"/>
    <col min="3" max="3" width="20.6640625" style="196" customWidth="1"/>
    <col min="4" max="16384" width="13.33203125" style="196"/>
  </cols>
  <sheetData>
    <row r="1" spans="1:3" s="172" customFormat="1" ht="18" customHeight="1" x14ac:dyDescent="0.2">
      <c r="A1" s="766" t="s">
        <v>536</v>
      </c>
      <c r="B1" s="767"/>
      <c r="C1" s="768"/>
    </row>
    <row r="2" spans="1:3" s="172" customFormat="1" ht="18" customHeight="1" x14ac:dyDescent="0.2">
      <c r="A2" s="769" t="s">
        <v>537</v>
      </c>
      <c r="B2" s="770"/>
      <c r="C2" s="771"/>
    </row>
    <row r="3" spans="1:3" s="172" customFormat="1" ht="18" customHeight="1" x14ac:dyDescent="0.2">
      <c r="A3" s="769" t="s">
        <v>141</v>
      </c>
      <c r="B3" s="770"/>
      <c r="C3" s="771"/>
    </row>
    <row r="4" spans="1:3" s="173" customFormat="1" ht="18" customHeight="1" x14ac:dyDescent="0.2">
      <c r="A4" s="772" t="s">
        <v>538</v>
      </c>
      <c r="B4" s="773"/>
      <c r="C4" s="774"/>
    </row>
    <row r="5" spans="1:3" x14ac:dyDescent="0.2">
      <c r="A5" s="174" t="s">
        <v>539</v>
      </c>
      <c r="B5" s="174"/>
      <c r="C5" s="175">
        <v>6958830.4699999997</v>
      </c>
    </row>
    <row r="6" spans="1:3" x14ac:dyDescent="0.2">
      <c r="A6" s="176"/>
      <c r="B6" s="177"/>
      <c r="C6" s="178"/>
    </row>
    <row r="7" spans="1:3" x14ac:dyDescent="0.2">
      <c r="A7" s="179" t="s">
        <v>540</v>
      </c>
      <c r="B7" s="179"/>
      <c r="C7" s="180">
        <f>SUM(C8:C13)</f>
        <v>0</v>
      </c>
    </row>
    <row r="8" spans="1:3" x14ac:dyDescent="0.2">
      <c r="A8" s="181" t="s">
        <v>541</v>
      </c>
      <c r="B8" s="182" t="s">
        <v>381</v>
      </c>
      <c r="C8" s="183">
        <v>0</v>
      </c>
    </row>
    <row r="9" spans="1:3" x14ac:dyDescent="0.2">
      <c r="A9" s="184" t="s">
        <v>542</v>
      </c>
      <c r="B9" s="185" t="s">
        <v>543</v>
      </c>
      <c r="C9" s="183">
        <v>0</v>
      </c>
    </row>
    <row r="10" spans="1:3" x14ac:dyDescent="0.2">
      <c r="A10" s="184" t="s">
        <v>544</v>
      </c>
      <c r="B10" s="185" t="s">
        <v>390</v>
      </c>
      <c r="C10" s="183">
        <v>0</v>
      </c>
    </row>
    <row r="11" spans="1:3" x14ac:dyDescent="0.2">
      <c r="A11" s="184" t="s">
        <v>545</v>
      </c>
      <c r="B11" s="185" t="s">
        <v>391</v>
      </c>
      <c r="C11" s="183">
        <v>0</v>
      </c>
    </row>
    <row r="12" spans="1:3" x14ac:dyDescent="0.2">
      <c r="A12" s="184" t="s">
        <v>546</v>
      </c>
      <c r="B12" s="185" t="s">
        <v>392</v>
      </c>
      <c r="C12" s="183">
        <v>0</v>
      </c>
    </row>
    <row r="13" spans="1:3" x14ac:dyDescent="0.2">
      <c r="A13" s="186" t="s">
        <v>547</v>
      </c>
      <c r="B13" s="187" t="s">
        <v>548</v>
      </c>
      <c r="C13" s="183">
        <v>0</v>
      </c>
    </row>
    <row r="14" spans="1:3" x14ac:dyDescent="0.2">
      <c r="A14" s="176"/>
      <c r="B14" s="188"/>
      <c r="C14" s="189"/>
    </row>
    <row r="15" spans="1:3" x14ac:dyDescent="0.2">
      <c r="A15" s="179" t="s">
        <v>549</v>
      </c>
      <c r="B15" s="177"/>
      <c r="C15" s="180">
        <f>SUM(C16:C18)</f>
        <v>0</v>
      </c>
    </row>
    <row r="16" spans="1:3" x14ac:dyDescent="0.2">
      <c r="A16" s="190">
        <v>3.1</v>
      </c>
      <c r="B16" s="185" t="s">
        <v>550</v>
      </c>
      <c r="C16" s="183">
        <v>0</v>
      </c>
    </row>
    <row r="17" spans="1:3" x14ac:dyDescent="0.2">
      <c r="A17" s="191">
        <v>3.2</v>
      </c>
      <c r="B17" s="185" t="s">
        <v>551</v>
      </c>
      <c r="C17" s="183">
        <v>0</v>
      </c>
    </row>
    <row r="18" spans="1:3" x14ac:dyDescent="0.2">
      <c r="A18" s="191">
        <v>3.3</v>
      </c>
      <c r="B18" s="187" t="s">
        <v>552</v>
      </c>
      <c r="C18" s="192">
        <v>0</v>
      </c>
    </row>
    <row r="19" spans="1:3" x14ac:dyDescent="0.2">
      <c r="A19" s="176"/>
      <c r="B19" s="193"/>
      <c r="C19" s="194"/>
    </row>
    <row r="20" spans="1:3" x14ac:dyDescent="0.2">
      <c r="A20" s="195" t="s">
        <v>553</v>
      </c>
      <c r="B20" s="195"/>
      <c r="C20" s="175">
        <f>C5+C7-C15</f>
        <v>6958830.4699999997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C06D-9C5D-4CE3-8ADB-6B8019F78E26}">
  <sheetPr codeName="Sheet18"/>
  <dimension ref="A1:C39"/>
  <sheetViews>
    <sheetView showGridLines="0" workbookViewId="0">
      <selection activeCell="E26" sqref="E26"/>
    </sheetView>
  </sheetViews>
  <sheetFormatPr baseColWidth="10" defaultColWidth="13.33203125" defaultRowHeight="11.25" customHeight="1" x14ac:dyDescent="0.2"/>
  <cols>
    <col min="1" max="1" width="4.33203125" style="196" customWidth="1"/>
    <col min="2" max="2" width="72.5" style="196" customWidth="1"/>
    <col min="3" max="3" width="20.6640625" style="196" customWidth="1"/>
    <col min="4" max="16384" width="13.33203125" style="196"/>
  </cols>
  <sheetData>
    <row r="1" spans="1:3" s="197" customFormat="1" ht="18.95" customHeight="1" x14ac:dyDescent="0.2">
      <c r="A1" s="775" t="s">
        <v>536</v>
      </c>
      <c r="B1" s="776"/>
      <c r="C1" s="777"/>
    </row>
    <row r="2" spans="1:3" s="197" customFormat="1" ht="18.95" customHeight="1" x14ac:dyDescent="0.2">
      <c r="A2" s="778" t="s">
        <v>554</v>
      </c>
      <c r="B2" s="779"/>
      <c r="C2" s="780"/>
    </row>
    <row r="3" spans="1:3" s="197" customFormat="1" ht="18.95" customHeight="1" x14ac:dyDescent="0.2">
      <c r="A3" s="778" t="s">
        <v>141</v>
      </c>
      <c r="B3" s="779"/>
      <c r="C3" s="780"/>
    </row>
    <row r="4" spans="1:3" x14ac:dyDescent="0.2">
      <c r="A4" s="772" t="s">
        <v>538</v>
      </c>
      <c r="B4" s="773"/>
      <c r="C4" s="774"/>
    </row>
    <row r="5" spans="1:3" x14ac:dyDescent="0.2">
      <c r="A5" s="198" t="s">
        <v>555</v>
      </c>
      <c r="B5" s="174"/>
      <c r="C5" s="199">
        <v>9836921.8100000005</v>
      </c>
    </row>
    <row r="6" spans="1:3" x14ac:dyDescent="0.2">
      <c r="A6" s="200"/>
      <c r="B6" s="177"/>
      <c r="C6" s="201"/>
    </row>
    <row r="7" spans="1:3" x14ac:dyDescent="0.2">
      <c r="A7" s="179" t="s">
        <v>556</v>
      </c>
      <c r="B7" s="202"/>
      <c r="C7" s="180">
        <f>SUM(C8:C28)</f>
        <v>2711728.91</v>
      </c>
    </row>
    <row r="8" spans="1:3" x14ac:dyDescent="0.2">
      <c r="A8" s="203">
        <v>2.1</v>
      </c>
      <c r="B8" s="204" t="s">
        <v>409</v>
      </c>
      <c r="C8" s="205">
        <v>0</v>
      </c>
    </row>
    <row r="9" spans="1:3" x14ac:dyDescent="0.2">
      <c r="A9" s="203">
        <v>2.2000000000000002</v>
      </c>
      <c r="B9" s="204" t="s">
        <v>68</v>
      </c>
      <c r="C9" s="205">
        <v>0</v>
      </c>
    </row>
    <row r="10" spans="1:3" x14ac:dyDescent="0.2">
      <c r="A10" s="206">
        <v>2.2999999999999998</v>
      </c>
      <c r="B10" s="207" t="s">
        <v>262</v>
      </c>
      <c r="C10" s="205">
        <v>25643.1</v>
      </c>
    </row>
    <row r="11" spans="1:3" x14ac:dyDescent="0.2">
      <c r="A11" s="206">
        <v>2.4</v>
      </c>
      <c r="B11" s="207" t="s">
        <v>263</v>
      </c>
      <c r="C11" s="205">
        <v>0</v>
      </c>
    </row>
    <row r="12" spans="1:3" x14ac:dyDescent="0.2">
      <c r="A12" s="206">
        <v>2.5</v>
      </c>
      <c r="B12" s="207" t="s">
        <v>264</v>
      </c>
      <c r="C12" s="205">
        <v>0</v>
      </c>
    </row>
    <row r="13" spans="1:3" x14ac:dyDescent="0.2">
      <c r="A13" s="206">
        <v>2.6</v>
      </c>
      <c r="B13" s="207" t="s">
        <v>265</v>
      </c>
      <c r="C13" s="205">
        <v>0</v>
      </c>
    </row>
    <row r="14" spans="1:3" x14ac:dyDescent="0.2">
      <c r="A14" s="206">
        <v>2.7</v>
      </c>
      <c r="B14" s="207" t="s">
        <v>266</v>
      </c>
      <c r="C14" s="205">
        <v>0</v>
      </c>
    </row>
    <row r="15" spans="1:3" x14ac:dyDescent="0.2">
      <c r="A15" s="206">
        <v>2.8</v>
      </c>
      <c r="B15" s="207" t="s">
        <v>267</v>
      </c>
      <c r="C15" s="205">
        <v>0</v>
      </c>
    </row>
    <row r="16" spans="1:3" x14ac:dyDescent="0.2">
      <c r="A16" s="206">
        <v>2.9</v>
      </c>
      <c r="B16" s="207" t="s">
        <v>269</v>
      </c>
      <c r="C16" s="205">
        <v>0</v>
      </c>
    </row>
    <row r="17" spans="1:3" x14ac:dyDescent="0.2">
      <c r="A17" s="206" t="s">
        <v>557</v>
      </c>
      <c r="B17" s="207" t="s">
        <v>558</v>
      </c>
      <c r="C17" s="205">
        <v>0</v>
      </c>
    </row>
    <row r="18" spans="1:3" x14ac:dyDescent="0.2">
      <c r="A18" s="206" t="s">
        <v>559</v>
      </c>
      <c r="B18" s="207" t="s">
        <v>23</v>
      </c>
      <c r="C18" s="205">
        <v>0</v>
      </c>
    </row>
    <row r="19" spans="1:3" x14ac:dyDescent="0.2">
      <c r="A19" s="206" t="s">
        <v>560</v>
      </c>
      <c r="B19" s="207" t="s">
        <v>561</v>
      </c>
      <c r="C19" s="205">
        <v>2686085.81</v>
      </c>
    </row>
    <row r="20" spans="1:3" x14ac:dyDescent="0.2">
      <c r="A20" s="206" t="s">
        <v>562</v>
      </c>
      <c r="B20" s="207" t="s">
        <v>563</v>
      </c>
      <c r="C20" s="205">
        <v>0</v>
      </c>
    </row>
    <row r="21" spans="1:3" x14ac:dyDescent="0.2">
      <c r="A21" s="206" t="s">
        <v>564</v>
      </c>
      <c r="B21" s="207" t="s">
        <v>565</v>
      </c>
      <c r="C21" s="205">
        <v>0</v>
      </c>
    </row>
    <row r="22" spans="1:3" x14ac:dyDescent="0.2">
      <c r="A22" s="206" t="s">
        <v>566</v>
      </c>
      <c r="B22" s="207" t="s">
        <v>567</v>
      </c>
      <c r="C22" s="205">
        <v>0</v>
      </c>
    </row>
    <row r="23" spans="1:3" x14ac:dyDescent="0.2">
      <c r="A23" s="206" t="s">
        <v>568</v>
      </c>
      <c r="B23" s="207" t="s">
        <v>569</v>
      </c>
      <c r="C23" s="205">
        <v>0</v>
      </c>
    </row>
    <row r="24" spans="1:3" x14ac:dyDescent="0.2">
      <c r="A24" s="206" t="s">
        <v>570</v>
      </c>
      <c r="B24" s="207" t="s">
        <v>571</v>
      </c>
      <c r="C24" s="205">
        <v>0</v>
      </c>
    </row>
    <row r="25" spans="1:3" x14ac:dyDescent="0.2">
      <c r="A25" s="206" t="s">
        <v>572</v>
      </c>
      <c r="B25" s="207" t="s">
        <v>573</v>
      </c>
      <c r="C25" s="205">
        <v>0</v>
      </c>
    </row>
    <row r="26" spans="1:3" x14ac:dyDescent="0.2">
      <c r="A26" s="206" t="s">
        <v>574</v>
      </c>
      <c r="B26" s="207" t="s">
        <v>575</v>
      </c>
      <c r="C26" s="205">
        <v>0</v>
      </c>
    </row>
    <row r="27" spans="1:3" x14ac:dyDescent="0.2">
      <c r="A27" s="206" t="s">
        <v>576</v>
      </c>
      <c r="B27" s="207" t="s">
        <v>577</v>
      </c>
      <c r="C27" s="205">
        <v>0</v>
      </c>
    </row>
    <row r="28" spans="1:3" x14ac:dyDescent="0.2">
      <c r="A28" s="206" t="s">
        <v>578</v>
      </c>
      <c r="B28" s="204" t="s">
        <v>579</v>
      </c>
      <c r="C28" s="205">
        <v>0</v>
      </c>
    </row>
    <row r="29" spans="1:3" x14ac:dyDescent="0.2">
      <c r="A29" s="208"/>
      <c r="B29" s="209"/>
      <c r="C29" s="210"/>
    </row>
    <row r="30" spans="1:3" x14ac:dyDescent="0.2">
      <c r="A30" s="211" t="s">
        <v>580</v>
      </c>
      <c r="B30" s="212"/>
      <c r="C30" s="213">
        <f>SUM(C31:C37)</f>
        <v>72944.25</v>
      </c>
    </row>
    <row r="31" spans="1:3" x14ac:dyDescent="0.2">
      <c r="A31" s="206" t="s">
        <v>581</v>
      </c>
      <c r="B31" s="207" t="s">
        <v>472</v>
      </c>
      <c r="C31" s="205">
        <v>72944.25</v>
      </c>
    </row>
    <row r="32" spans="1:3" x14ac:dyDescent="0.2">
      <c r="A32" s="206" t="s">
        <v>582</v>
      </c>
      <c r="B32" s="207" t="s">
        <v>481</v>
      </c>
      <c r="C32" s="205">
        <v>0</v>
      </c>
    </row>
    <row r="33" spans="1:3" x14ac:dyDescent="0.2">
      <c r="A33" s="206" t="s">
        <v>583</v>
      </c>
      <c r="B33" s="207" t="s">
        <v>484</v>
      </c>
      <c r="C33" s="205">
        <v>0</v>
      </c>
    </row>
    <row r="34" spans="1:3" x14ac:dyDescent="0.2">
      <c r="A34" s="206" t="s">
        <v>584</v>
      </c>
      <c r="B34" s="207" t="s">
        <v>585</v>
      </c>
      <c r="C34" s="205">
        <v>0</v>
      </c>
    </row>
    <row r="35" spans="1:3" x14ac:dyDescent="0.2">
      <c r="A35" s="206" t="s">
        <v>586</v>
      </c>
      <c r="B35" s="207" t="s">
        <v>587</v>
      </c>
      <c r="C35" s="205">
        <v>0</v>
      </c>
    </row>
    <row r="36" spans="1:3" x14ac:dyDescent="0.2">
      <c r="A36" s="206" t="s">
        <v>588</v>
      </c>
      <c r="B36" s="207" t="s">
        <v>492</v>
      </c>
      <c r="C36" s="205">
        <v>0</v>
      </c>
    </row>
    <row r="37" spans="1:3" x14ac:dyDescent="0.2">
      <c r="A37" s="206" t="s">
        <v>589</v>
      </c>
      <c r="B37" s="204" t="s">
        <v>590</v>
      </c>
      <c r="C37" s="214">
        <v>0</v>
      </c>
    </row>
    <row r="38" spans="1:3" x14ac:dyDescent="0.2">
      <c r="A38" s="200"/>
      <c r="B38" s="215"/>
      <c r="C38" s="216"/>
    </row>
    <row r="39" spans="1:3" x14ac:dyDescent="0.2">
      <c r="A39" s="217" t="s">
        <v>591</v>
      </c>
      <c r="B39" s="174"/>
      <c r="C39" s="175">
        <f>C5-C7+C30</f>
        <v>7198137.1500000004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9FBC-CE41-4660-A5A6-1A5D547F85A8}">
  <sheetPr codeName="Sheet19">
    <pageSetUpPr fitToPage="1"/>
  </sheetPr>
  <dimension ref="A1:J47"/>
  <sheetViews>
    <sheetView topLeftCell="A10" workbookViewId="0">
      <selection activeCell="D33" sqref="D33"/>
    </sheetView>
  </sheetViews>
  <sheetFormatPr baseColWidth="10" defaultColWidth="10.6640625" defaultRowHeight="11.25" customHeight="1" x14ac:dyDescent="0.2"/>
  <cols>
    <col min="1" max="1" width="11.6640625" style="165" customWidth="1"/>
    <col min="2" max="2" width="80" style="165" bestFit="1" customWidth="1"/>
    <col min="3" max="3" width="20.33203125" style="165" bestFit="1" customWidth="1"/>
    <col min="4" max="5" width="27.6640625" style="165" bestFit="1" customWidth="1"/>
    <col min="6" max="6" width="22.5" style="165" customWidth="1"/>
    <col min="7" max="7" width="24" style="165" customWidth="1"/>
    <col min="8" max="10" width="23.6640625" style="165" customWidth="1"/>
    <col min="11" max="16384" width="10.6640625" style="165"/>
  </cols>
  <sheetData>
    <row r="1" spans="1:10" ht="18.95" customHeight="1" x14ac:dyDescent="0.2">
      <c r="A1" s="765" t="str">
        <f>'Notas a los Edos Financieros'!A1</f>
        <v xml:space="preserve"> INSTITUTO MUNICIPAL DE VIVIENDA DE IRAPUATO, GUANAJUATO</v>
      </c>
      <c r="B1" s="781"/>
      <c r="C1" s="781"/>
      <c r="D1" s="781"/>
      <c r="E1" s="781"/>
      <c r="F1" s="781"/>
      <c r="G1" s="159" t="s">
        <v>137</v>
      </c>
      <c r="H1" s="160">
        <f>'Notas a los Edos Financieros'!D1</f>
        <v>2020</v>
      </c>
    </row>
    <row r="2" spans="1:10" ht="18.95" customHeight="1" x14ac:dyDescent="0.2">
      <c r="A2" s="765" t="s">
        <v>592</v>
      </c>
      <c r="B2" s="781"/>
      <c r="C2" s="781"/>
      <c r="D2" s="781"/>
      <c r="E2" s="781"/>
      <c r="F2" s="781"/>
      <c r="G2" s="159" t="s">
        <v>139</v>
      </c>
      <c r="H2" s="160" t="str">
        <f>'Notas a los Edos Financieros'!D2</f>
        <v>Trimestral</v>
      </c>
    </row>
    <row r="3" spans="1:10" ht="18.95" customHeight="1" x14ac:dyDescent="0.2">
      <c r="A3" s="782" t="str">
        <f>'Notas a los Edos Financieros'!A3</f>
        <v>Correspondiente del 01 de Enero al 31 de Diciembre 2020</v>
      </c>
      <c r="B3" s="783"/>
      <c r="C3" s="783"/>
      <c r="D3" s="783"/>
      <c r="E3" s="783"/>
      <c r="F3" s="783"/>
      <c r="G3" s="159" t="s">
        <v>142</v>
      </c>
      <c r="H3" s="160">
        <f>'Notas a los Edos Financieros'!D3</f>
        <v>4</v>
      </c>
    </row>
    <row r="4" spans="1:10" x14ac:dyDescent="0.2">
      <c r="A4" s="161" t="s">
        <v>202</v>
      </c>
      <c r="B4" s="162"/>
      <c r="C4" s="162"/>
      <c r="D4" s="162"/>
      <c r="E4" s="162"/>
      <c r="F4" s="162"/>
      <c r="G4" s="162"/>
      <c r="H4" s="162"/>
    </row>
    <row r="7" spans="1:10" x14ac:dyDescent="0.2">
      <c r="A7" s="163" t="s">
        <v>204</v>
      </c>
      <c r="B7" s="163" t="s">
        <v>55</v>
      </c>
      <c r="C7" s="163" t="s">
        <v>523</v>
      </c>
      <c r="D7" s="163" t="s">
        <v>593</v>
      </c>
      <c r="E7" s="163" t="s">
        <v>594</v>
      </c>
      <c r="F7" s="163" t="s">
        <v>522</v>
      </c>
      <c r="G7" s="163" t="s">
        <v>595</v>
      </c>
      <c r="H7" s="163" t="s">
        <v>596</v>
      </c>
      <c r="I7" s="163" t="s">
        <v>597</v>
      </c>
      <c r="J7" s="163" t="s">
        <v>598</v>
      </c>
    </row>
    <row r="8" spans="1:10" s="169" customFormat="1" x14ac:dyDescent="0.2">
      <c r="A8" s="168">
        <v>7000</v>
      </c>
      <c r="B8" s="169" t="s">
        <v>599</v>
      </c>
    </row>
    <row r="9" spans="1:10" x14ac:dyDescent="0.2">
      <c r="A9" s="165">
        <v>7110</v>
      </c>
      <c r="B9" s="165" t="s">
        <v>595</v>
      </c>
      <c r="C9" s="166">
        <v>0</v>
      </c>
      <c r="D9" s="166">
        <v>0</v>
      </c>
      <c r="E9" s="166">
        <v>0</v>
      </c>
      <c r="F9" s="166">
        <v>0</v>
      </c>
    </row>
    <row r="10" spans="1:10" x14ac:dyDescent="0.2">
      <c r="A10" s="165">
        <v>7120</v>
      </c>
      <c r="B10" s="165" t="s">
        <v>600</v>
      </c>
      <c r="C10" s="166">
        <v>0</v>
      </c>
      <c r="D10" s="166">
        <v>0</v>
      </c>
      <c r="E10" s="166">
        <v>0</v>
      </c>
      <c r="F10" s="166">
        <v>0</v>
      </c>
    </row>
    <row r="11" spans="1:10" x14ac:dyDescent="0.2">
      <c r="A11" s="165">
        <v>7130</v>
      </c>
      <c r="B11" s="165" t="s">
        <v>601</v>
      </c>
      <c r="C11" s="166">
        <v>0</v>
      </c>
      <c r="D11" s="166">
        <v>0</v>
      </c>
      <c r="E11" s="166">
        <v>0</v>
      </c>
      <c r="F11" s="166">
        <v>0</v>
      </c>
    </row>
    <row r="12" spans="1:10" x14ac:dyDescent="0.2">
      <c r="A12" s="165">
        <v>7140</v>
      </c>
      <c r="B12" s="165" t="s">
        <v>602</v>
      </c>
      <c r="C12" s="166">
        <v>0</v>
      </c>
      <c r="D12" s="166">
        <v>0</v>
      </c>
      <c r="E12" s="166">
        <v>0</v>
      </c>
      <c r="F12" s="166">
        <v>0</v>
      </c>
    </row>
    <row r="13" spans="1:10" x14ac:dyDescent="0.2">
      <c r="A13" s="165">
        <v>7150</v>
      </c>
      <c r="B13" s="165" t="s">
        <v>603</v>
      </c>
      <c r="C13" s="166">
        <v>0</v>
      </c>
      <c r="D13" s="166">
        <v>0</v>
      </c>
      <c r="E13" s="166">
        <v>0</v>
      </c>
      <c r="F13" s="166">
        <v>0</v>
      </c>
    </row>
    <row r="14" spans="1:10" x14ac:dyDescent="0.2">
      <c r="A14" s="165">
        <v>7160</v>
      </c>
      <c r="B14" s="165" t="s">
        <v>604</v>
      </c>
      <c r="C14" s="166">
        <v>0</v>
      </c>
      <c r="D14" s="166">
        <v>0</v>
      </c>
      <c r="E14" s="166">
        <v>0</v>
      </c>
      <c r="F14" s="166">
        <v>0</v>
      </c>
    </row>
    <row r="15" spans="1:10" x14ac:dyDescent="0.2">
      <c r="A15" s="165">
        <v>7210</v>
      </c>
      <c r="B15" s="165" t="s">
        <v>605</v>
      </c>
      <c r="C15" s="166">
        <v>0</v>
      </c>
      <c r="D15" s="166">
        <v>0</v>
      </c>
      <c r="E15" s="166">
        <v>0</v>
      </c>
      <c r="F15" s="166">
        <v>0</v>
      </c>
    </row>
    <row r="16" spans="1:10" x14ac:dyDescent="0.2">
      <c r="A16" s="165">
        <v>7220</v>
      </c>
      <c r="B16" s="165" t="s">
        <v>606</v>
      </c>
      <c r="C16" s="166">
        <v>0</v>
      </c>
      <c r="D16" s="166">
        <v>0</v>
      </c>
      <c r="E16" s="166">
        <v>0</v>
      </c>
      <c r="F16" s="166">
        <v>0</v>
      </c>
    </row>
    <row r="17" spans="1:6" x14ac:dyDescent="0.2">
      <c r="A17" s="165">
        <v>7230</v>
      </c>
      <c r="B17" s="165" t="s">
        <v>607</v>
      </c>
      <c r="C17" s="166">
        <v>0</v>
      </c>
      <c r="D17" s="166">
        <v>0</v>
      </c>
      <c r="E17" s="166">
        <v>0</v>
      </c>
      <c r="F17" s="166">
        <v>0</v>
      </c>
    </row>
    <row r="18" spans="1:6" x14ac:dyDescent="0.2">
      <c r="A18" s="165">
        <v>7240</v>
      </c>
      <c r="B18" s="165" t="s">
        <v>608</v>
      </c>
      <c r="C18" s="166">
        <v>0</v>
      </c>
      <c r="D18" s="166">
        <v>0</v>
      </c>
      <c r="E18" s="166">
        <v>0</v>
      </c>
      <c r="F18" s="166">
        <v>0</v>
      </c>
    </row>
    <row r="19" spans="1:6" x14ac:dyDescent="0.2">
      <c r="A19" s="165">
        <v>7250</v>
      </c>
      <c r="B19" s="165" t="s">
        <v>609</v>
      </c>
      <c r="C19" s="166">
        <v>0</v>
      </c>
      <c r="D19" s="166">
        <v>0</v>
      </c>
      <c r="E19" s="166">
        <v>0</v>
      </c>
      <c r="F19" s="166">
        <v>0</v>
      </c>
    </row>
    <row r="20" spans="1:6" x14ac:dyDescent="0.2">
      <c r="A20" s="165">
        <v>7260</v>
      </c>
      <c r="B20" s="165" t="s">
        <v>610</v>
      </c>
      <c r="C20" s="166">
        <v>0</v>
      </c>
      <c r="D20" s="166">
        <v>0</v>
      </c>
      <c r="E20" s="166">
        <v>0</v>
      </c>
      <c r="F20" s="166">
        <v>0</v>
      </c>
    </row>
    <row r="21" spans="1:6" x14ac:dyDescent="0.2">
      <c r="A21" s="165">
        <v>7310</v>
      </c>
      <c r="B21" s="165" t="s">
        <v>611</v>
      </c>
      <c r="C21" s="166">
        <v>0</v>
      </c>
      <c r="D21" s="166">
        <v>0</v>
      </c>
      <c r="E21" s="166">
        <v>0</v>
      </c>
      <c r="F21" s="166">
        <v>0</v>
      </c>
    </row>
    <row r="22" spans="1:6" x14ac:dyDescent="0.2">
      <c r="A22" s="165">
        <v>7320</v>
      </c>
      <c r="B22" s="165" t="s">
        <v>612</v>
      </c>
      <c r="C22" s="166">
        <v>0</v>
      </c>
      <c r="D22" s="166">
        <v>0</v>
      </c>
      <c r="E22" s="166">
        <v>0</v>
      </c>
      <c r="F22" s="166">
        <v>0</v>
      </c>
    </row>
    <row r="23" spans="1:6" x14ac:dyDescent="0.2">
      <c r="A23" s="165">
        <v>7330</v>
      </c>
      <c r="B23" s="165" t="s">
        <v>613</v>
      </c>
      <c r="C23" s="166">
        <v>0</v>
      </c>
      <c r="D23" s="166">
        <v>0</v>
      </c>
      <c r="E23" s="166">
        <v>0</v>
      </c>
      <c r="F23" s="166">
        <v>0</v>
      </c>
    </row>
    <row r="24" spans="1:6" x14ac:dyDescent="0.2">
      <c r="A24" s="165">
        <v>7340</v>
      </c>
      <c r="B24" s="165" t="s">
        <v>614</v>
      </c>
      <c r="C24" s="166">
        <v>0</v>
      </c>
      <c r="D24" s="166">
        <v>0</v>
      </c>
      <c r="E24" s="166">
        <v>0</v>
      </c>
      <c r="F24" s="166">
        <v>0</v>
      </c>
    </row>
    <row r="25" spans="1:6" x14ac:dyDescent="0.2">
      <c r="A25" s="165">
        <v>7350</v>
      </c>
      <c r="B25" s="165" t="s">
        <v>615</v>
      </c>
      <c r="C25" s="166">
        <v>0</v>
      </c>
      <c r="D25" s="166">
        <v>0</v>
      </c>
      <c r="E25" s="166">
        <v>0</v>
      </c>
      <c r="F25" s="166">
        <v>0</v>
      </c>
    </row>
    <row r="26" spans="1:6" x14ac:dyDescent="0.2">
      <c r="A26" s="165">
        <v>7360</v>
      </c>
      <c r="B26" s="165" t="s">
        <v>616</v>
      </c>
      <c r="C26" s="166">
        <v>0</v>
      </c>
      <c r="D26" s="166">
        <v>0</v>
      </c>
      <c r="E26" s="166">
        <v>0</v>
      </c>
      <c r="F26" s="166">
        <v>0</v>
      </c>
    </row>
    <row r="27" spans="1:6" x14ac:dyDescent="0.2">
      <c r="A27" s="165">
        <v>7410</v>
      </c>
      <c r="B27" s="165" t="s">
        <v>617</v>
      </c>
      <c r="C27" s="166">
        <v>0</v>
      </c>
      <c r="D27" s="166">
        <v>0</v>
      </c>
      <c r="E27" s="166">
        <v>0</v>
      </c>
      <c r="F27" s="166">
        <v>0</v>
      </c>
    </row>
    <row r="28" spans="1:6" x14ac:dyDescent="0.2">
      <c r="A28" s="165">
        <v>7420</v>
      </c>
      <c r="B28" s="165" t="s">
        <v>618</v>
      </c>
      <c r="C28" s="166">
        <v>0</v>
      </c>
      <c r="D28" s="166">
        <v>0</v>
      </c>
      <c r="E28" s="166">
        <v>0</v>
      </c>
      <c r="F28" s="166">
        <v>0</v>
      </c>
    </row>
    <row r="29" spans="1:6" x14ac:dyDescent="0.2">
      <c r="A29" s="165">
        <v>7510</v>
      </c>
      <c r="B29" s="165" t="s">
        <v>619</v>
      </c>
      <c r="C29" s="166">
        <v>0</v>
      </c>
      <c r="D29" s="166">
        <v>0</v>
      </c>
      <c r="E29" s="166">
        <v>0</v>
      </c>
      <c r="F29" s="166">
        <v>0</v>
      </c>
    </row>
    <row r="30" spans="1:6" x14ac:dyDescent="0.2">
      <c r="A30" s="165">
        <v>7520</v>
      </c>
      <c r="B30" s="165" t="s">
        <v>620</v>
      </c>
      <c r="C30" s="166">
        <v>0</v>
      </c>
      <c r="D30" s="166">
        <v>0</v>
      </c>
      <c r="E30" s="166">
        <v>0</v>
      </c>
      <c r="F30" s="166">
        <v>0</v>
      </c>
    </row>
    <row r="31" spans="1:6" x14ac:dyDescent="0.2">
      <c r="A31" s="165">
        <v>7610</v>
      </c>
      <c r="B31" s="165" t="s">
        <v>621</v>
      </c>
      <c r="C31" s="166">
        <v>0</v>
      </c>
      <c r="D31" s="166">
        <v>0</v>
      </c>
      <c r="E31" s="166">
        <v>0</v>
      </c>
      <c r="F31" s="166">
        <v>0</v>
      </c>
    </row>
    <row r="32" spans="1:6" x14ac:dyDescent="0.2">
      <c r="A32" s="165">
        <v>7620</v>
      </c>
      <c r="B32" s="165" t="s">
        <v>622</v>
      </c>
      <c r="C32" s="166">
        <v>0</v>
      </c>
      <c r="D32" s="166">
        <v>0</v>
      </c>
      <c r="E32" s="166">
        <v>0</v>
      </c>
      <c r="F32" s="166">
        <v>0</v>
      </c>
    </row>
    <row r="33" spans="1:6" x14ac:dyDescent="0.2">
      <c r="A33" s="165">
        <v>7630</v>
      </c>
      <c r="B33" s="165" t="s">
        <v>623</v>
      </c>
      <c r="C33" s="166">
        <v>0</v>
      </c>
      <c r="D33" s="166">
        <v>0</v>
      </c>
      <c r="E33" s="166">
        <v>0</v>
      </c>
      <c r="F33" s="166">
        <v>0</v>
      </c>
    </row>
    <row r="34" spans="1:6" x14ac:dyDescent="0.2">
      <c r="A34" s="165">
        <v>7640</v>
      </c>
      <c r="B34" s="165" t="s">
        <v>624</v>
      </c>
      <c r="C34" s="166">
        <v>0</v>
      </c>
      <c r="D34" s="166">
        <v>0</v>
      </c>
      <c r="E34" s="166">
        <v>0</v>
      </c>
      <c r="F34" s="166">
        <v>0</v>
      </c>
    </row>
    <row r="35" spans="1:6" s="169" customFormat="1" x14ac:dyDescent="0.2">
      <c r="A35" s="168">
        <v>8000</v>
      </c>
      <c r="B35" s="169" t="s">
        <v>625</v>
      </c>
    </row>
    <row r="36" spans="1:6" x14ac:dyDescent="0.2">
      <c r="A36" s="165">
        <v>8110</v>
      </c>
      <c r="B36" s="165" t="s">
        <v>626</v>
      </c>
      <c r="C36" s="166">
        <v>0</v>
      </c>
      <c r="D36" s="166">
        <v>0</v>
      </c>
      <c r="E36" s="166">
        <v>0</v>
      </c>
      <c r="F36" s="166">
        <v>0</v>
      </c>
    </row>
    <row r="37" spans="1:6" x14ac:dyDescent="0.2">
      <c r="A37" s="165">
        <v>8120</v>
      </c>
      <c r="B37" s="165" t="s">
        <v>627</v>
      </c>
      <c r="C37" s="166">
        <v>0</v>
      </c>
      <c r="D37" s="166">
        <v>0</v>
      </c>
      <c r="E37" s="166">
        <v>0</v>
      </c>
      <c r="F37" s="166">
        <v>0</v>
      </c>
    </row>
    <row r="38" spans="1:6" x14ac:dyDescent="0.2">
      <c r="A38" s="165">
        <v>8130</v>
      </c>
      <c r="B38" s="165" t="s">
        <v>628</v>
      </c>
      <c r="C38" s="166">
        <v>0</v>
      </c>
      <c r="D38" s="166">
        <v>0</v>
      </c>
      <c r="E38" s="166">
        <v>0</v>
      </c>
      <c r="F38" s="166">
        <v>0</v>
      </c>
    </row>
    <row r="39" spans="1:6" x14ac:dyDescent="0.2">
      <c r="A39" s="165">
        <v>8140</v>
      </c>
      <c r="B39" s="165" t="s">
        <v>629</v>
      </c>
      <c r="C39" s="166">
        <v>0</v>
      </c>
      <c r="D39" s="166">
        <v>0</v>
      </c>
      <c r="E39" s="166">
        <v>0</v>
      </c>
      <c r="F39" s="166">
        <v>0</v>
      </c>
    </row>
    <row r="40" spans="1:6" x14ac:dyDescent="0.2">
      <c r="A40" s="165">
        <v>8150</v>
      </c>
      <c r="B40" s="165" t="s">
        <v>630</v>
      </c>
      <c r="C40" s="166">
        <v>0</v>
      </c>
      <c r="D40" s="166">
        <v>0</v>
      </c>
      <c r="E40" s="166">
        <v>0</v>
      </c>
      <c r="F40" s="166">
        <v>0</v>
      </c>
    </row>
    <row r="41" spans="1:6" x14ac:dyDescent="0.2">
      <c r="A41" s="165">
        <v>8210</v>
      </c>
      <c r="B41" s="165" t="s">
        <v>631</v>
      </c>
      <c r="C41" s="166">
        <v>0</v>
      </c>
      <c r="D41" s="166">
        <v>0</v>
      </c>
      <c r="E41" s="166">
        <v>0</v>
      </c>
      <c r="F41" s="166">
        <v>0</v>
      </c>
    </row>
    <row r="42" spans="1:6" x14ac:dyDescent="0.2">
      <c r="A42" s="165">
        <v>8220</v>
      </c>
      <c r="B42" s="165" t="s">
        <v>632</v>
      </c>
      <c r="C42" s="166">
        <v>0</v>
      </c>
      <c r="D42" s="166">
        <v>0</v>
      </c>
      <c r="E42" s="166">
        <v>0</v>
      </c>
      <c r="F42" s="166">
        <v>0</v>
      </c>
    </row>
    <row r="43" spans="1:6" x14ac:dyDescent="0.2">
      <c r="A43" s="165">
        <v>8230</v>
      </c>
      <c r="B43" s="165" t="s">
        <v>633</v>
      </c>
      <c r="C43" s="166">
        <v>0</v>
      </c>
      <c r="D43" s="166">
        <v>0</v>
      </c>
      <c r="E43" s="166">
        <v>0</v>
      </c>
      <c r="F43" s="166">
        <v>0</v>
      </c>
    </row>
    <row r="44" spans="1:6" x14ac:dyDescent="0.2">
      <c r="A44" s="165">
        <v>8240</v>
      </c>
      <c r="B44" s="165" t="s">
        <v>634</v>
      </c>
      <c r="C44" s="166">
        <v>0</v>
      </c>
      <c r="D44" s="166">
        <v>0</v>
      </c>
      <c r="E44" s="166">
        <v>0</v>
      </c>
      <c r="F44" s="166">
        <v>0</v>
      </c>
    </row>
    <row r="45" spans="1:6" x14ac:dyDescent="0.2">
      <c r="A45" s="165">
        <v>8250</v>
      </c>
      <c r="B45" s="165" t="s">
        <v>635</v>
      </c>
      <c r="C45" s="166">
        <v>0</v>
      </c>
      <c r="D45" s="166">
        <v>0</v>
      </c>
      <c r="E45" s="166">
        <v>0</v>
      </c>
      <c r="F45" s="166">
        <v>0</v>
      </c>
    </row>
    <row r="46" spans="1:6" x14ac:dyDescent="0.2">
      <c r="A46" s="165">
        <v>8260</v>
      </c>
      <c r="B46" s="165" t="s">
        <v>636</v>
      </c>
      <c r="C46" s="166">
        <v>0</v>
      </c>
      <c r="D46" s="166">
        <v>0</v>
      </c>
      <c r="E46" s="166">
        <v>0</v>
      </c>
      <c r="F46" s="166">
        <v>0</v>
      </c>
    </row>
    <row r="47" spans="1:6" x14ac:dyDescent="0.2">
      <c r="A47" s="165">
        <v>8270</v>
      </c>
      <c r="B47" s="165" t="s">
        <v>637</v>
      </c>
      <c r="C47" s="166">
        <v>0</v>
      </c>
      <c r="D47" s="166">
        <v>0</v>
      </c>
      <c r="E47" s="166">
        <v>0</v>
      </c>
      <c r="F47" s="16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3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5545-6DDD-4977-A6DD-B97C7C417723}">
  <sheetPr codeName="Sheet20">
    <pageSetUpPr fitToPage="1"/>
  </sheetPr>
  <dimension ref="A1:H29"/>
  <sheetViews>
    <sheetView showGridLines="0" topLeftCell="A16" zoomScaleSheetLayoutView="100" workbookViewId="0">
      <selection activeCell="D24" sqref="D24"/>
    </sheetView>
  </sheetViews>
  <sheetFormatPr baseColWidth="10" defaultColWidth="0" defaultRowHeight="11.25" customHeight="1" x14ac:dyDescent="0.2"/>
  <cols>
    <col min="1" max="1" width="35.33203125" style="148" customWidth="1"/>
    <col min="2" max="2" width="49.1640625" style="148" customWidth="1"/>
    <col min="3" max="3" width="21.83203125" style="148" bestFit="1" customWidth="1"/>
    <col min="4" max="4" width="19.83203125" style="148" bestFit="1" customWidth="1"/>
    <col min="5" max="5" width="15.33203125" style="148" customWidth="1"/>
    <col min="6" max="6" width="13.33203125" style="148" customWidth="1"/>
    <col min="7" max="8" width="13.6640625" style="148" hidden="1" customWidth="1"/>
    <col min="9" max="16384" width="13.33203125" style="148" hidden="1"/>
  </cols>
  <sheetData>
    <row r="1" spans="1:8" ht="15" customHeight="1" x14ac:dyDescent="0.2">
      <c r="B1" s="218" t="s">
        <v>134</v>
      </c>
      <c r="C1" s="219"/>
      <c r="D1" s="219"/>
      <c r="E1" s="220"/>
    </row>
    <row r="2" spans="1:8" ht="15" customHeight="1" x14ac:dyDescent="0.2">
      <c r="A2" s="221" t="s">
        <v>638</v>
      </c>
    </row>
    <row r="3" spans="1:8" x14ac:dyDescent="0.2">
      <c r="A3" s="147"/>
    </row>
    <row r="4" spans="1:8" s="222" customFormat="1" x14ac:dyDescent="0.2">
      <c r="A4" s="223" t="s">
        <v>639</v>
      </c>
    </row>
    <row r="5" spans="1:8" s="222" customFormat="1" ht="39.950000000000003" customHeight="1" x14ac:dyDescent="0.2">
      <c r="A5" s="784" t="s">
        <v>640</v>
      </c>
      <c r="B5" s="784"/>
      <c r="C5" s="784"/>
      <c r="D5" s="784"/>
      <c r="E5" s="784"/>
      <c r="H5" s="224"/>
    </row>
    <row r="6" spans="1:8" s="222" customFormat="1" x14ac:dyDescent="0.2">
      <c r="A6" s="225"/>
      <c r="B6" s="225"/>
      <c r="C6" s="225"/>
      <c r="D6" s="225"/>
      <c r="H6" s="224"/>
    </row>
    <row r="7" spans="1:8" s="222" customFormat="1" x14ac:dyDescent="0.2">
      <c r="A7" s="224" t="s">
        <v>641</v>
      </c>
      <c r="B7" s="224"/>
      <c r="C7" s="224"/>
      <c r="D7" s="224"/>
    </row>
    <row r="8" spans="1:8" s="222" customFormat="1" x14ac:dyDescent="0.2">
      <c r="A8" s="224"/>
      <c r="B8" s="224"/>
      <c r="C8" s="224"/>
      <c r="D8" s="224"/>
    </row>
    <row r="9" spans="1:8" s="222" customFormat="1" x14ac:dyDescent="0.2">
      <c r="A9" s="169" t="s">
        <v>599</v>
      </c>
      <c r="B9" s="224"/>
      <c r="C9" s="224"/>
      <c r="D9" s="224"/>
    </row>
    <row r="10" spans="1:8" s="222" customFormat="1" ht="26.1" customHeight="1" x14ac:dyDescent="0.2">
      <c r="A10" s="226" t="s">
        <v>642</v>
      </c>
      <c r="B10" s="785" t="s">
        <v>643</v>
      </c>
      <c r="C10" s="785"/>
      <c r="D10" s="785"/>
      <c r="E10" s="785"/>
    </row>
    <row r="11" spans="1:8" s="222" customFormat="1" ht="12.95" customHeight="1" x14ac:dyDescent="0.2">
      <c r="A11" s="227" t="s">
        <v>644</v>
      </c>
      <c r="B11" s="228" t="s">
        <v>645</v>
      </c>
      <c r="C11" s="228"/>
      <c r="D11" s="228"/>
      <c r="E11" s="228"/>
    </row>
    <row r="12" spans="1:8" s="222" customFormat="1" ht="26.1" customHeight="1" x14ac:dyDescent="0.2">
      <c r="A12" s="227" t="s">
        <v>646</v>
      </c>
      <c r="B12" s="785" t="s">
        <v>647</v>
      </c>
      <c r="C12" s="785"/>
      <c r="D12" s="785"/>
      <c r="E12" s="785"/>
    </row>
    <row r="13" spans="1:8" s="222" customFormat="1" ht="26.1" customHeight="1" x14ac:dyDescent="0.2">
      <c r="A13" s="227" t="s">
        <v>648</v>
      </c>
      <c r="B13" s="785" t="s">
        <v>649</v>
      </c>
      <c r="C13" s="785"/>
      <c r="D13" s="785"/>
      <c r="E13" s="785"/>
    </row>
    <row r="14" spans="1:8" s="222" customFormat="1" ht="11.25" customHeight="1" x14ac:dyDescent="0.2">
      <c r="A14" s="229"/>
      <c r="B14" s="230"/>
      <c r="C14" s="230"/>
      <c r="D14" s="230"/>
      <c r="E14" s="230"/>
    </row>
    <row r="15" spans="1:8" s="222" customFormat="1" ht="39" customHeight="1" x14ac:dyDescent="0.2">
      <c r="A15" s="226" t="s">
        <v>650</v>
      </c>
      <c r="B15" s="228" t="s">
        <v>651</v>
      </c>
    </row>
    <row r="16" spans="1:8" s="222" customFormat="1" ht="12.95" customHeight="1" x14ac:dyDescent="0.2">
      <c r="A16" s="227" t="s">
        <v>652</v>
      </c>
    </row>
    <row r="17" spans="1:4" s="222" customFormat="1" ht="12.95" customHeight="1" x14ac:dyDescent="0.2">
      <c r="A17" s="228"/>
    </row>
    <row r="18" spans="1:4" s="222" customFormat="1" ht="12.95" customHeight="1" x14ac:dyDescent="0.2">
      <c r="A18" s="169" t="s">
        <v>625</v>
      </c>
    </row>
    <row r="19" spans="1:4" s="222" customFormat="1" ht="12.95" customHeight="1" x14ac:dyDescent="0.2">
      <c r="A19" s="231" t="s">
        <v>653</v>
      </c>
    </row>
    <row r="20" spans="1:4" s="222" customFormat="1" ht="12.95" customHeight="1" x14ac:dyDescent="0.2">
      <c r="A20" s="231" t="s">
        <v>654</v>
      </c>
    </row>
    <row r="21" spans="1:4" s="222" customFormat="1" x14ac:dyDescent="0.2">
      <c r="A21" s="224"/>
    </row>
    <row r="22" spans="1:4" s="222" customFormat="1" x14ac:dyDescent="0.2">
      <c r="A22" s="224" t="s">
        <v>655</v>
      </c>
      <c r="B22" s="224"/>
      <c r="C22" s="224"/>
      <c r="D22" s="224"/>
    </row>
    <row r="23" spans="1:4" s="222" customFormat="1" x14ac:dyDescent="0.2">
      <c r="A23" s="224" t="s">
        <v>656</v>
      </c>
      <c r="B23" s="224"/>
      <c r="C23" s="224"/>
      <c r="D23" s="224"/>
    </row>
    <row r="24" spans="1:4" s="222" customFormat="1" x14ac:dyDescent="0.2">
      <c r="A24" s="224" t="s">
        <v>657</v>
      </c>
      <c r="B24" s="224"/>
      <c r="C24" s="224"/>
      <c r="D24" s="224"/>
    </row>
    <row r="25" spans="1:4" s="222" customFormat="1" x14ac:dyDescent="0.2">
      <c r="A25" s="224" t="s">
        <v>658</v>
      </c>
      <c r="B25" s="224"/>
      <c r="C25" s="224"/>
      <c r="D25" s="224"/>
    </row>
    <row r="26" spans="1:4" s="222" customFormat="1" x14ac:dyDescent="0.2">
      <c r="A26" s="224" t="s">
        <v>659</v>
      </c>
      <c r="B26" s="224"/>
      <c r="C26" s="224"/>
      <c r="D26" s="224"/>
    </row>
    <row r="27" spans="1:4" s="222" customFormat="1" x14ac:dyDescent="0.2">
      <c r="A27" s="224"/>
      <c r="B27" s="224"/>
      <c r="C27" s="224"/>
      <c r="D27" s="224"/>
    </row>
    <row r="28" spans="1:4" s="222" customFormat="1" ht="12" x14ac:dyDescent="0.2">
      <c r="A28" s="229" t="s">
        <v>660</v>
      </c>
      <c r="B28" s="224"/>
      <c r="C28" s="224"/>
      <c r="D28" s="224"/>
    </row>
    <row r="29" spans="1:4" s="222" customFormat="1" x14ac:dyDescent="0.2">
      <c r="A29" s="224"/>
      <c r="B29" s="224"/>
      <c r="C29" s="224"/>
      <c r="D29" s="224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DCAB-0637-49D0-B517-D5C20ADCCFBA}">
  <sheetPr codeName="Sheet24">
    <pageSetUpPr fitToPage="1"/>
  </sheetPr>
  <dimension ref="A1:I45"/>
  <sheetViews>
    <sheetView showGridLines="0" topLeftCell="A34" workbookViewId="0">
      <selection activeCell="C48" sqref="C48"/>
    </sheetView>
  </sheetViews>
  <sheetFormatPr baseColWidth="10" defaultColWidth="12" defaultRowHeight="11.25" x14ac:dyDescent="0.2"/>
  <cols>
    <col min="1" max="1" width="1.83203125" style="347" customWidth="1"/>
    <col min="2" max="2" width="62.5" style="347" customWidth="1"/>
    <col min="3" max="3" width="17.83203125" style="347" customWidth="1"/>
    <col min="4" max="4" width="19.83203125" style="347" customWidth="1"/>
    <col min="5" max="6" width="17.83203125" style="347" customWidth="1"/>
    <col min="7" max="7" width="18.83203125" style="347" customWidth="1"/>
    <col min="8" max="8" width="17.83203125" style="347" customWidth="1"/>
    <col min="9" max="16384" width="12" style="347"/>
  </cols>
  <sheetData>
    <row r="1" spans="1:8" s="307" customFormat="1" ht="39.950000000000003" customHeight="1" x14ac:dyDescent="0.2">
      <c r="A1" s="789" t="s">
        <v>701</v>
      </c>
      <c r="B1" s="790"/>
      <c r="C1" s="790"/>
      <c r="D1" s="790"/>
      <c r="E1" s="790"/>
      <c r="F1" s="790"/>
      <c r="G1" s="790"/>
      <c r="H1" s="791"/>
    </row>
    <row r="2" spans="1:8" s="307" customFormat="1" x14ac:dyDescent="0.2">
      <c r="A2" s="792" t="s">
        <v>702</v>
      </c>
      <c r="B2" s="793"/>
      <c r="C2" s="790" t="s">
        <v>703</v>
      </c>
      <c r="D2" s="790"/>
      <c r="E2" s="790"/>
      <c r="F2" s="790"/>
      <c r="G2" s="790"/>
      <c r="H2" s="798" t="s">
        <v>704</v>
      </c>
    </row>
    <row r="3" spans="1:8" s="308" customFormat="1" ht="24.95" customHeight="1" x14ac:dyDescent="0.2">
      <c r="A3" s="794"/>
      <c r="B3" s="795"/>
      <c r="C3" s="309" t="s">
        <v>705</v>
      </c>
      <c r="D3" s="310" t="s">
        <v>706</v>
      </c>
      <c r="E3" s="310" t="s">
        <v>707</v>
      </c>
      <c r="F3" s="310" t="s">
        <v>708</v>
      </c>
      <c r="G3" s="311" t="s">
        <v>709</v>
      </c>
      <c r="H3" s="799"/>
    </row>
    <row r="4" spans="1:8" s="308" customFormat="1" x14ac:dyDescent="0.2">
      <c r="A4" s="796"/>
      <c r="B4" s="797"/>
      <c r="C4" s="312" t="s">
        <v>710</v>
      </c>
      <c r="D4" s="313" t="s">
        <v>711</v>
      </c>
      <c r="E4" s="313" t="s">
        <v>712</v>
      </c>
      <c r="F4" s="313" t="s">
        <v>713</v>
      </c>
      <c r="G4" s="313" t="s">
        <v>714</v>
      </c>
      <c r="H4" s="313" t="s">
        <v>715</v>
      </c>
    </row>
    <row r="5" spans="1:8" x14ac:dyDescent="0.2">
      <c r="A5" s="314"/>
      <c r="B5" s="315" t="s">
        <v>57</v>
      </c>
      <c r="C5" s="316">
        <v>0</v>
      </c>
      <c r="D5" s="316">
        <v>0</v>
      </c>
      <c r="E5" s="316">
        <v>0</v>
      </c>
      <c r="F5" s="316">
        <v>0</v>
      </c>
      <c r="G5" s="316">
        <v>0</v>
      </c>
      <c r="H5" s="316">
        <v>0</v>
      </c>
    </row>
    <row r="6" spans="1:8" x14ac:dyDescent="0.2">
      <c r="A6" s="317"/>
      <c r="B6" s="318" t="s">
        <v>58</v>
      </c>
      <c r="C6" s="319">
        <v>0</v>
      </c>
      <c r="D6" s="319">
        <v>0</v>
      </c>
      <c r="E6" s="319">
        <v>0</v>
      </c>
      <c r="F6" s="319">
        <v>0</v>
      </c>
      <c r="G6" s="319">
        <v>0</v>
      </c>
      <c r="H6" s="319">
        <v>0</v>
      </c>
    </row>
    <row r="7" spans="1:8" x14ac:dyDescent="0.2">
      <c r="A7" s="314"/>
      <c r="B7" s="315" t="s">
        <v>59</v>
      </c>
      <c r="C7" s="319">
        <v>0</v>
      </c>
      <c r="D7" s="319">
        <v>0</v>
      </c>
      <c r="E7" s="319">
        <v>0</v>
      </c>
      <c r="F7" s="319">
        <v>0</v>
      </c>
      <c r="G7" s="319">
        <v>0</v>
      </c>
      <c r="H7" s="319">
        <v>0</v>
      </c>
    </row>
    <row r="8" spans="1:8" x14ac:dyDescent="0.2">
      <c r="A8" s="314"/>
      <c r="B8" s="315" t="s">
        <v>60</v>
      </c>
      <c r="C8" s="319">
        <v>0</v>
      </c>
      <c r="D8" s="319">
        <v>0</v>
      </c>
      <c r="E8" s="319">
        <v>0</v>
      </c>
      <c r="F8" s="319">
        <v>0</v>
      </c>
      <c r="G8" s="319">
        <v>0</v>
      </c>
      <c r="H8" s="319">
        <v>0</v>
      </c>
    </row>
    <row r="9" spans="1:8" x14ac:dyDescent="0.2">
      <c r="A9" s="314"/>
      <c r="B9" s="315" t="s">
        <v>61</v>
      </c>
      <c r="C9" s="319">
        <v>450000</v>
      </c>
      <c r="D9" s="319">
        <v>50000</v>
      </c>
      <c r="E9" s="319">
        <v>500000</v>
      </c>
      <c r="F9" s="319">
        <v>479870.17</v>
      </c>
      <c r="G9" s="319">
        <v>479870.17</v>
      </c>
      <c r="H9" s="319">
        <v>29870.17</v>
      </c>
    </row>
    <row r="10" spans="1:8" x14ac:dyDescent="0.2">
      <c r="A10" s="317"/>
      <c r="B10" s="318" t="s">
        <v>62</v>
      </c>
      <c r="C10" s="319">
        <v>0</v>
      </c>
      <c r="D10" s="319">
        <v>0</v>
      </c>
      <c r="E10" s="319">
        <v>0</v>
      </c>
      <c r="F10" s="319">
        <v>0</v>
      </c>
      <c r="G10" s="319">
        <v>0</v>
      </c>
      <c r="H10" s="319">
        <v>0</v>
      </c>
    </row>
    <row r="11" spans="1:8" x14ac:dyDescent="0.2">
      <c r="A11" s="314"/>
      <c r="B11" s="315" t="s">
        <v>716</v>
      </c>
      <c r="C11" s="319">
        <v>6671100</v>
      </c>
      <c r="D11" s="319">
        <v>330900</v>
      </c>
      <c r="E11" s="319">
        <v>7002000</v>
      </c>
      <c r="F11" s="319">
        <v>6090427.8200000003</v>
      </c>
      <c r="G11" s="319">
        <v>6090427.8200000003</v>
      </c>
      <c r="H11" s="319">
        <v>-580672.18000000005</v>
      </c>
    </row>
    <row r="12" spans="1:8" ht="22.5" x14ac:dyDescent="0.2">
      <c r="A12" s="314"/>
      <c r="B12" s="315" t="s">
        <v>717</v>
      </c>
      <c r="C12" s="319">
        <v>0</v>
      </c>
      <c r="D12" s="319">
        <v>0</v>
      </c>
      <c r="E12" s="319">
        <v>0</v>
      </c>
      <c r="F12" s="319">
        <v>0</v>
      </c>
      <c r="G12" s="319">
        <v>0</v>
      </c>
      <c r="H12" s="319">
        <v>0</v>
      </c>
    </row>
    <row r="13" spans="1:8" ht="22.5" x14ac:dyDescent="0.2">
      <c r="A13" s="314"/>
      <c r="B13" s="315" t="s">
        <v>675</v>
      </c>
      <c r="C13" s="319">
        <v>28000000</v>
      </c>
      <c r="D13" s="319">
        <v>-27611467.809999999</v>
      </c>
      <c r="E13" s="319">
        <v>388532.19</v>
      </c>
      <c r="F13" s="319">
        <v>388532.47999999998</v>
      </c>
      <c r="G13" s="319">
        <v>388532.47999999998</v>
      </c>
      <c r="H13" s="319">
        <v>-27611467.52</v>
      </c>
    </row>
    <row r="14" spans="1:8" x14ac:dyDescent="0.2">
      <c r="A14" s="314"/>
      <c r="B14" s="315" t="s">
        <v>551</v>
      </c>
      <c r="C14" s="319">
        <v>0</v>
      </c>
      <c r="D14" s="319">
        <v>7138538.2800000003</v>
      </c>
      <c r="E14" s="319">
        <v>7138538.2800000003</v>
      </c>
      <c r="F14" s="319">
        <v>0</v>
      </c>
      <c r="G14" s="319">
        <v>0</v>
      </c>
      <c r="H14" s="319">
        <v>0</v>
      </c>
    </row>
    <row r="15" spans="1:8" x14ac:dyDescent="0.2">
      <c r="A15" s="314"/>
      <c r="C15" s="320"/>
      <c r="D15" s="320"/>
      <c r="E15" s="320"/>
      <c r="F15" s="320"/>
      <c r="G15" s="320"/>
      <c r="H15" s="320"/>
    </row>
    <row r="16" spans="1:8" x14ac:dyDescent="0.2">
      <c r="A16" s="321"/>
      <c r="B16" s="322" t="s">
        <v>529</v>
      </c>
      <c r="C16" s="323">
        <v>35121100</v>
      </c>
      <c r="D16" s="323">
        <v>-20092029.530000001</v>
      </c>
      <c r="E16" s="323">
        <v>15029070.470000001</v>
      </c>
      <c r="F16" s="323">
        <v>6958830.4699999997</v>
      </c>
      <c r="G16" s="324">
        <v>6958830.4699999997</v>
      </c>
      <c r="H16" s="325">
        <v>-28162269.530000001</v>
      </c>
    </row>
    <row r="17" spans="1:8" x14ac:dyDescent="0.2">
      <c r="A17" s="326"/>
      <c r="B17" s="327"/>
      <c r="C17" s="328"/>
      <c r="D17" s="328"/>
      <c r="E17" s="329"/>
      <c r="F17" s="330" t="s">
        <v>718</v>
      </c>
      <c r="G17" s="331"/>
      <c r="H17" s="332"/>
    </row>
    <row r="18" spans="1:8" x14ac:dyDescent="0.2">
      <c r="A18" s="800" t="s">
        <v>719</v>
      </c>
      <c r="B18" s="801"/>
      <c r="C18" s="790" t="s">
        <v>703</v>
      </c>
      <c r="D18" s="790"/>
      <c r="E18" s="790"/>
      <c r="F18" s="790"/>
      <c r="G18" s="790"/>
      <c r="H18" s="798" t="s">
        <v>704</v>
      </c>
    </row>
    <row r="19" spans="1:8" ht="22.5" x14ac:dyDescent="0.2">
      <c r="A19" s="802"/>
      <c r="B19" s="803"/>
      <c r="C19" s="309" t="s">
        <v>705</v>
      </c>
      <c r="D19" s="310" t="s">
        <v>706</v>
      </c>
      <c r="E19" s="310" t="s">
        <v>707</v>
      </c>
      <c r="F19" s="310" t="s">
        <v>708</v>
      </c>
      <c r="G19" s="311" t="s">
        <v>709</v>
      </c>
      <c r="H19" s="799"/>
    </row>
    <row r="20" spans="1:8" x14ac:dyDescent="0.2">
      <c r="A20" s="804"/>
      <c r="B20" s="805"/>
      <c r="C20" s="312" t="s">
        <v>710</v>
      </c>
      <c r="D20" s="313" t="s">
        <v>711</v>
      </c>
      <c r="E20" s="313" t="s">
        <v>712</v>
      </c>
      <c r="F20" s="313" t="s">
        <v>713</v>
      </c>
      <c r="G20" s="313" t="s">
        <v>714</v>
      </c>
      <c r="H20" s="313" t="s">
        <v>715</v>
      </c>
    </row>
    <row r="21" spans="1:8" x14ac:dyDescent="0.2">
      <c r="A21" s="333" t="s">
        <v>720</v>
      </c>
      <c r="B21" s="334"/>
      <c r="C21" s="335">
        <v>0</v>
      </c>
      <c r="D21" s="335">
        <v>0</v>
      </c>
      <c r="E21" s="335">
        <v>0</v>
      </c>
      <c r="F21" s="335">
        <v>0</v>
      </c>
      <c r="G21" s="335">
        <v>0</v>
      </c>
      <c r="H21" s="335">
        <v>0</v>
      </c>
    </row>
    <row r="22" spans="1:8" x14ac:dyDescent="0.2">
      <c r="A22" s="336"/>
      <c r="B22" s="337" t="s">
        <v>57</v>
      </c>
      <c r="C22" s="338">
        <v>0</v>
      </c>
      <c r="D22" s="338">
        <v>0</v>
      </c>
      <c r="E22" s="338">
        <v>0</v>
      </c>
      <c r="F22" s="338">
        <v>0</v>
      </c>
      <c r="G22" s="338">
        <v>0</v>
      </c>
      <c r="H22" s="338">
        <v>0</v>
      </c>
    </row>
    <row r="23" spans="1:8" x14ac:dyDescent="0.2">
      <c r="A23" s="336"/>
      <c r="B23" s="337" t="s">
        <v>58</v>
      </c>
      <c r="C23" s="338">
        <v>0</v>
      </c>
      <c r="D23" s="338">
        <v>0</v>
      </c>
      <c r="E23" s="338">
        <v>0</v>
      </c>
      <c r="F23" s="338">
        <v>0</v>
      </c>
      <c r="G23" s="338">
        <v>0</v>
      </c>
      <c r="H23" s="338">
        <v>0</v>
      </c>
    </row>
    <row r="24" spans="1:8" x14ac:dyDescent="0.2">
      <c r="A24" s="336"/>
      <c r="B24" s="337" t="s">
        <v>59</v>
      </c>
      <c r="C24" s="338">
        <v>0</v>
      </c>
      <c r="D24" s="338">
        <v>0</v>
      </c>
      <c r="E24" s="338">
        <v>0</v>
      </c>
      <c r="F24" s="338">
        <v>0</v>
      </c>
      <c r="G24" s="338">
        <v>0</v>
      </c>
      <c r="H24" s="338">
        <v>0</v>
      </c>
    </row>
    <row r="25" spans="1:8" x14ac:dyDescent="0.2">
      <c r="A25" s="336"/>
      <c r="B25" s="337" t="s">
        <v>60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</row>
    <row r="26" spans="1:8" x14ac:dyDescent="0.2">
      <c r="A26" s="336"/>
      <c r="B26" s="337" t="s">
        <v>721</v>
      </c>
      <c r="C26" s="338">
        <v>0</v>
      </c>
      <c r="D26" s="338">
        <v>0</v>
      </c>
      <c r="E26" s="338">
        <v>0</v>
      </c>
      <c r="F26" s="338">
        <v>0</v>
      </c>
      <c r="G26" s="338">
        <v>0</v>
      </c>
      <c r="H26" s="338">
        <v>0</v>
      </c>
    </row>
    <row r="27" spans="1:8" x14ac:dyDescent="0.2">
      <c r="A27" s="336"/>
      <c r="B27" s="337" t="s">
        <v>722</v>
      </c>
      <c r="C27" s="338">
        <v>0</v>
      </c>
      <c r="D27" s="338">
        <v>0</v>
      </c>
      <c r="E27" s="338">
        <v>0</v>
      </c>
      <c r="F27" s="338">
        <v>0</v>
      </c>
      <c r="G27" s="338">
        <v>0</v>
      </c>
      <c r="H27" s="338">
        <v>0</v>
      </c>
    </row>
    <row r="28" spans="1:8" ht="22.5" x14ac:dyDescent="0.2">
      <c r="A28" s="336"/>
      <c r="B28" s="337" t="s">
        <v>372</v>
      </c>
      <c r="C28" s="338">
        <v>0</v>
      </c>
      <c r="D28" s="338">
        <v>0</v>
      </c>
      <c r="E28" s="338">
        <v>0</v>
      </c>
      <c r="F28" s="338">
        <v>0</v>
      </c>
      <c r="G28" s="338">
        <v>0</v>
      </c>
      <c r="H28" s="338">
        <v>0</v>
      </c>
    </row>
    <row r="29" spans="1:8" ht="22.5" x14ac:dyDescent="0.2">
      <c r="A29" s="336"/>
      <c r="B29" s="337" t="s">
        <v>675</v>
      </c>
      <c r="C29" s="338">
        <v>0</v>
      </c>
      <c r="D29" s="338">
        <v>0</v>
      </c>
      <c r="E29" s="338">
        <v>0</v>
      </c>
      <c r="F29" s="338">
        <v>0</v>
      </c>
      <c r="G29" s="338">
        <v>0</v>
      </c>
      <c r="H29" s="338">
        <v>0</v>
      </c>
    </row>
    <row r="30" spans="1:8" x14ac:dyDescent="0.2">
      <c r="A30" s="336"/>
      <c r="B30" s="337"/>
      <c r="C30" s="338"/>
      <c r="D30" s="338"/>
      <c r="E30" s="338"/>
      <c r="F30" s="338"/>
      <c r="G30" s="338"/>
      <c r="H30" s="338"/>
    </row>
    <row r="31" spans="1:8" x14ac:dyDescent="0.2">
      <c r="A31" s="333" t="s">
        <v>723</v>
      </c>
      <c r="B31" s="334"/>
      <c r="C31" s="339">
        <v>35121100</v>
      </c>
      <c r="D31" s="339">
        <v>-27230567.809999999</v>
      </c>
      <c r="E31" s="339">
        <v>7890532.1900000004</v>
      </c>
      <c r="F31" s="339">
        <v>6958830.4699999997</v>
      </c>
      <c r="G31" s="339">
        <v>6958830.4699999997</v>
      </c>
      <c r="H31" s="339">
        <v>-28162269.530000001</v>
      </c>
    </row>
    <row r="32" spans="1:8" x14ac:dyDescent="0.2">
      <c r="A32" s="336"/>
      <c r="B32" s="337" t="s">
        <v>58</v>
      </c>
      <c r="C32" s="338">
        <v>0</v>
      </c>
      <c r="D32" s="338">
        <v>0</v>
      </c>
      <c r="E32" s="338">
        <v>0</v>
      </c>
      <c r="F32" s="338">
        <v>0</v>
      </c>
      <c r="G32" s="338">
        <v>0</v>
      </c>
      <c r="H32" s="338">
        <v>0</v>
      </c>
    </row>
    <row r="33" spans="1:9" x14ac:dyDescent="0.2">
      <c r="A33" s="336"/>
      <c r="B33" s="337" t="s">
        <v>724</v>
      </c>
      <c r="C33" s="338">
        <v>450000</v>
      </c>
      <c r="D33" s="338">
        <v>50000</v>
      </c>
      <c r="E33" s="338">
        <v>500000</v>
      </c>
      <c r="F33" s="338">
        <v>479870.17</v>
      </c>
      <c r="G33" s="338">
        <v>479870.17</v>
      </c>
      <c r="H33" s="338">
        <v>29870.17</v>
      </c>
    </row>
    <row r="34" spans="1:9" x14ac:dyDescent="0.2">
      <c r="A34" s="336"/>
      <c r="B34" s="337" t="s">
        <v>725</v>
      </c>
      <c r="C34" s="338">
        <v>6671100</v>
      </c>
      <c r="D34" s="338">
        <v>330900</v>
      </c>
      <c r="E34" s="338">
        <v>7002000</v>
      </c>
      <c r="F34" s="338">
        <v>6090427.8200000003</v>
      </c>
      <c r="G34" s="338">
        <v>6090427.8200000003</v>
      </c>
      <c r="H34" s="338">
        <v>-580672.18000000005</v>
      </c>
    </row>
    <row r="35" spans="1:9" ht="22.5" x14ac:dyDescent="0.2">
      <c r="A35" s="336"/>
      <c r="B35" s="337" t="s">
        <v>675</v>
      </c>
      <c r="C35" s="338">
        <v>28000000</v>
      </c>
      <c r="D35" s="338">
        <v>-27611467.809999999</v>
      </c>
      <c r="E35" s="338">
        <v>388532.19</v>
      </c>
      <c r="F35" s="338">
        <v>388532.47999999998</v>
      </c>
      <c r="G35" s="338">
        <v>388532.47999999998</v>
      </c>
      <c r="H35" s="338">
        <v>-27611467.52</v>
      </c>
    </row>
    <row r="36" spans="1:9" x14ac:dyDescent="0.2">
      <c r="A36" s="336"/>
      <c r="B36" s="337"/>
      <c r="C36" s="338"/>
      <c r="D36" s="338"/>
      <c r="E36" s="338"/>
      <c r="F36" s="338"/>
      <c r="G36" s="338"/>
      <c r="H36" s="338"/>
    </row>
    <row r="37" spans="1:9" x14ac:dyDescent="0.2">
      <c r="A37" s="340" t="s">
        <v>726</v>
      </c>
      <c r="B37" s="341"/>
      <c r="C37" s="339">
        <v>0</v>
      </c>
      <c r="D37" s="339">
        <v>7138538.2800000003</v>
      </c>
      <c r="E37" s="339">
        <v>7138538.2800000003</v>
      </c>
      <c r="F37" s="339">
        <v>0</v>
      </c>
      <c r="G37" s="339">
        <v>0</v>
      </c>
      <c r="H37" s="339">
        <v>0</v>
      </c>
    </row>
    <row r="38" spans="1:9" x14ac:dyDescent="0.2">
      <c r="A38" s="342"/>
      <c r="B38" s="337" t="s">
        <v>551</v>
      </c>
      <c r="C38" s="339">
        <v>0</v>
      </c>
      <c r="D38" s="339">
        <v>7138538.2800000003</v>
      </c>
      <c r="E38" s="339">
        <v>7138538.2800000003</v>
      </c>
      <c r="F38" s="339">
        <v>0</v>
      </c>
      <c r="G38" s="339">
        <v>0</v>
      </c>
      <c r="H38" s="339">
        <v>0</v>
      </c>
    </row>
    <row r="39" spans="1:9" x14ac:dyDescent="0.2">
      <c r="A39" s="343"/>
      <c r="B39" s="344" t="s">
        <v>529</v>
      </c>
      <c r="C39" s="323">
        <v>35121100</v>
      </c>
      <c r="D39" s="323">
        <v>-20092029.530000001</v>
      </c>
      <c r="E39" s="323">
        <v>15029070.470000001</v>
      </c>
      <c r="F39" s="323">
        <v>6958830.4699999997</v>
      </c>
      <c r="G39" s="323">
        <v>6958830.4699999997</v>
      </c>
      <c r="H39" s="325">
        <v>-28162269.530000001</v>
      </c>
    </row>
    <row r="40" spans="1:9" x14ac:dyDescent="0.2">
      <c r="A40" s="345"/>
      <c r="B40" s="327"/>
      <c r="C40" s="328"/>
      <c r="D40" s="328"/>
      <c r="E40" s="328"/>
      <c r="F40" s="330" t="s">
        <v>718</v>
      </c>
      <c r="G40" s="346"/>
      <c r="H40" s="332"/>
    </row>
    <row r="42" spans="1:9" ht="22.5" hidden="1" x14ac:dyDescent="0.2">
      <c r="B42" s="315" t="s">
        <v>727</v>
      </c>
    </row>
    <row r="43" spans="1:9" hidden="1" x14ac:dyDescent="0.2">
      <c r="B43" s="347" t="s">
        <v>728</v>
      </c>
    </row>
    <row r="44" spans="1:9" ht="24.75" hidden="1" customHeight="1" x14ac:dyDescent="0.2">
      <c r="B44" s="788" t="s">
        <v>729</v>
      </c>
      <c r="C44" s="788"/>
      <c r="D44" s="788"/>
      <c r="E44" s="788"/>
      <c r="F44" s="788"/>
      <c r="G44" s="788"/>
      <c r="H44" s="788"/>
      <c r="I44" s="788"/>
    </row>
    <row r="45" spans="1:9" hidden="1" x14ac:dyDescent="0.2">
      <c r="B45" s="788"/>
      <c r="C45" s="788"/>
      <c r="D45" s="788"/>
      <c r="E45" s="788"/>
      <c r="F45" s="788"/>
      <c r="G45" s="788"/>
      <c r="H45" s="788"/>
      <c r="I45" s="788"/>
    </row>
  </sheetData>
  <sheetProtection formatCells="0" formatColumns="0" formatRows="0" insertRows="0" autoFilter="0"/>
  <mergeCells count="8">
    <mergeCell ref="B44:I45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3161-70BB-42B3-8023-C3D75511286C}">
  <sheetPr codeName="Sheet22">
    <pageSetUpPr fitToPage="1"/>
  </sheetPr>
  <dimension ref="A1:I63"/>
  <sheetViews>
    <sheetView showGridLines="0" topLeftCell="A46" workbookViewId="0">
      <selection activeCell="E74" sqref="E74"/>
    </sheetView>
  </sheetViews>
  <sheetFormatPr baseColWidth="10" defaultColWidth="12" defaultRowHeight="11.25" x14ac:dyDescent="0.2"/>
  <cols>
    <col min="1" max="1" width="1.83203125" style="295" customWidth="1"/>
    <col min="2" max="2" width="85.83203125" style="103" customWidth="1"/>
    <col min="3" max="4" width="25.83203125" style="103" customWidth="1"/>
    <col min="5" max="16384" width="12" style="103"/>
  </cols>
  <sheetData>
    <row r="1" spans="1:4" ht="39.950000000000003" customHeight="1" x14ac:dyDescent="0.2">
      <c r="A1" s="12" t="s">
        <v>671</v>
      </c>
      <c r="B1" s="11"/>
      <c r="C1" s="11"/>
      <c r="D1" s="10"/>
    </row>
    <row r="2" spans="1:4" x14ac:dyDescent="0.2">
      <c r="A2" s="267"/>
      <c r="B2" s="268"/>
      <c r="C2" s="269">
        <v>2020</v>
      </c>
      <c r="D2" s="270">
        <v>2019</v>
      </c>
    </row>
    <row r="3" spans="1:4" s="271" customFormat="1" x14ac:dyDescent="0.2">
      <c r="A3" s="272" t="s">
        <v>672</v>
      </c>
      <c r="B3" s="273"/>
      <c r="C3" s="274"/>
      <c r="D3" s="275"/>
    </row>
    <row r="4" spans="1:4" x14ac:dyDescent="0.2">
      <c r="A4" s="276" t="s">
        <v>673</v>
      </c>
      <c r="B4" s="271"/>
      <c r="C4" s="277">
        <v>6570297.9900000002</v>
      </c>
      <c r="D4" s="278">
        <f>SUM(D5:D11)</f>
        <v>11104098.9</v>
      </c>
    </row>
    <row r="5" spans="1:4" x14ac:dyDescent="0.2">
      <c r="A5" s="279"/>
      <c r="B5" s="280" t="s">
        <v>57</v>
      </c>
      <c r="C5" s="281">
        <v>0</v>
      </c>
      <c r="D5" s="282">
        <v>0</v>
      </c>
    </row>
    <row r="6" spans="1:4" x14ac:dyDescent="0.2">
      <c r="A6" s="279"/>
      <c r="B6" s="280" t="s">
        <v>58</v>
      </c>
      <c r="C6" s="281">
        <v>0</v>
      </c>
      <c r="D6" s="282">
        <v>0</v>
      </c>
    </row>
    <row r="7" spans="1:4" x14ac:dyDescent="0.2">
      <c r="A7" s="279"/>
      <c r="B7" s="280" t="s">
        <v>59</v>
      </c>
      <c r="C7" s="281">
        <v>0</v>
      </c>
      <c r="D7" s="282">
        <v>0</v>
      </c>
    </row>
    <row r="8" spans="1:4" x14ac:dyDescent="0.2">
      <c r="A8" s="279"/>
      <c r="B8" s="280" t="s">
        <v>60</v>
      </c>
      <c r="C8" s="281">
        <v>0</v>
      </c>
      <c r="D8" s="282">
        <v>0</v>
      </c>
    </row>
    <row r="9" spans="1:4" x14ac:dyDescent="0.2">
      <c r="A9" s="279"/>
      <c r="B9" s="280" t="s">
        <v>61</v>
      </c>
      <c r="C9" s="281">
        <v>479870.17</v>
      </c>
      <c r="D9" s="282">
        <v>1160249.94</v>
      </c>
    </row>
    <row r="10" spans="1:4" x14ac:dyDescent="0.2">
      <c r="A10" s="279"/>
      <c r="B10" s="280" t="s">
        <v>62</v>
      </c>
      <c r="C10" s="281">
        <v>0</v>
      </c>
      <c r="D10" s="282">
        <v>0</v>
      </c>
    </row>
    <row r="11" spans="1:4" x14ac:dyDescent="0.2">
      <c r="A11" s="279"/>
      <c r="B11" s="280" t="s">
        <v>63</v>
      </c>
      <c r="C11" s="281">
        <v>6090427.8200000003</v>
      </c>
      <c r="D11" s="282">
        <v>9943848.9600000009</v>
      </c>
    </row>
    <row r="12" spans="1:4" ht="34.5" customHeight="1" x14ac:dyDescent="0.2">
      <c r="A12" s="786" t="s">
        <v>674</v>
      </c>
      <c r="B12" s="787"/>
      <c r="C12" s="283">
        <v>388532.47999999998</v>
      </c>
      <c r="D12" s="278">
        <f>SUM(D13:D14)</f>
        <v>1623588.93</v>
      </c>
    </row>
    <row r="13" spans="1:4" ht="22.5" x14ac:dyDescent="0.2">
      <c r="A13" s="279"/>
      <c r="B13" s="284" t="s">
        <v>372</v>
      </c>
      <c r="C13" s="281">
        <v>0</v>
      </c>
      <c r="D13" s="282">
        <v>0</v>
      </c>
    </row>
    <row r="14" spans="1:4" x14ac:dyDescent="0.2">
      <c r="A14" s="279"/>
      <c r="B14" s="280" t="s">
        <v>675</v>
      </c>
      <c r="C14" s="281">
        <v>388532.47999999998</v>
      </c>
      <c r="D14" s="282">
        <v>1623588.93</v>
      </c>
    </row>
    <row r="15" spans="1:4" x14ac:dyDescent="0.2">
      <c r="A15" s="276" t="s">
        <v>676</v>
      </c>
      <c r="B15" s="271"/>
      <c r="C15" s="283">
        <v>0</v>
      </c>
      <c r="D15" s="278">
        <f>SUM(D16:D20)</f>
        <v>0</v>
      </c>
    </row>
    <row r="16" spans="1:4" x14ac:dyDescent="0.2">
      <c r="A16" s="279"/>
      <c r="B16" s="280" t="s">
        <v>381</v>
      </c>
      <c r="C16" s="281">
        <v>0</v>
      </c>
      <c r="D16" s="282">
        <v>0</v>
      </c>
    </row>
    <row r="17" spans="1:4" x14ac:dyDescent="0.2">
      <c r="A17" s="279"/>
      <c r="B17" s="280" t="s">
        <v>384</v>
      </c>
      <c r="C17" s="281">
        <v>0</v>
      </c>
      <c r="D17" s="282">
        <v>0</v>
      </c>
    </row>
    <row r="18" spans="1:4" x14ac:dyDescent="0.2">
      <c r="A18" s="279"/>
      <c r="B18" s="280" t="s">
        <v>390</v>
      </c>
      <c r="C18" s="281">
        <v>0</v>
      </c>
      <c r="D18" s="282">
        <v>0</v>
      </c>
    </row>
    <row r="19" spans="1:4" x14ac:dyDescent="0.2">
      <c r="A19" s="279"/>
      <c r="B19" s="280" t="s">
        <v>391</v>
      </c>
      <c r="C19" s="281">
        <v>0</v>
      </c>
      <c r="D19" s="282">
        <v>0</v>
      </c>
    </row>
    <row r="20" spans="1:4" x14ac:dyDescent="0.2">
      <c r="A20" s="279"/>
      <c r="B20" s="280" t="s">
        <v>392</v>
      </c>
      <c r="C20" s="281">
        <v>0</v>
      </c>
      <c r="D20" s="282">
        <v>0</v>
      </c>
    </row>
    <row r="21" spans="1:4" x14ac:dyDescent="0.2">
      <c r="A21" s="279"/>
      <c r="B21" s="253"/>
      <c r="C21" s="285"/>
      <c r="D21" s="286"/>
    </row>
    <row r="22" spans="1:4" x14ac:dyDescent="0.2">
      <c r="A22" s="287" t="s">
        <v>677</v>
      </c>
      <c r="B22" s="288"/>
      <c r="C22" s="283">
        <v>6958830.4699999997</v>
      </c>
      <c r="D22" s="252">
        <f>SUM(D4+D12+D15)</f>
        <v>12727687.83</v>
      </c>
    </row>
    <row r="23" spans="1:4" x14ac:dyDescent="0.2">
      <c r="A23" s="279"/>
      <c r="B23" s="273"/>
      <c r="C23" s="289"/>
      <c r="D23" s="252"/>
    </row>
    <row r="24" spans="1:4" s="271" customFormat="1" x14ac:dyDescent="0.2">
      <c r="A24" s="272" t="s">
        <v>678</v>
      </c>
      <c r="B24" s="273"/>
      <c r="C24" s="274"/>
      <c r="D24" s="275"/>
    </row>
    <row r="25" spans="1:4" x14ac:dyDescent="0.2">
      <c r="A25" s="276" t="s">
        <v>679</v>
      </c>
      <c r="B25" s="271"/>
      <c r="C25" s="290">
        <v>7125192.9000000004</v>
      </c>
      <c r="D25" s="278">
        <f>SUM(D26:D28)</f>
        <v>7698861.25</v>
      </c>
    </row>
    <row r="26" spans="1:4" x14ac:dyDescent="0.2">
      <c r="A26" s="279"/>
      <c r="B26" s="280" t="s">
        <v>67</v>
      </c>
      <c r="C26" s="281">
        <v>6317689.21</v>
      </c>
      <c r="D26" s="282">
        <v>6678259.79</v>
      </c>
    </row>
    <row r="27" spans="1:4" x14ac:dyDescent="0.2">
      <c r="A27" s="279"/>
      <c r="B27" s="280" t="s">
        <v>68</v>
      </c>
      <c r="C27" s="281">
        <v>146160.68</v>
      </c>
      <c r="D27" s="282">
        <v>213037.65</v>
      </c>
    </row>
    <row r="28" spans="1:4" x14ac:dyDescent="0.2">
      <c r="A28" s="279"/>
      <c r="B28" s="280" t="s">
        <v>69</v>
      </c>
      <c r="C28" s="281">
        <v>661343.01</v>
      </c>
      <c r="D28" s="282">
        <v>807563.81</v>
      </c>
    </row>
    <row r="29" spans="1:4" x14ac:dyDescent="0.2">
      <c r="A29" s="276" t="s">
        <v>680</v>
      </c>
      <c r="B29" s="271"/>
      <c r="C29" s="283">
        <v>0</v>
      </c>
      <c r="D29" s="278">
        <f>SUM(D30:D38)</f>
        <v>0</v>
      </c>
    </row>
    <row r="30" spans="1:4" x14ac:dyDescent="0.2">
      <c r="A30" s="279"/>
      <c r="B30" s="280" t="s">
        <v>70</v>
      </c>
      <c r="C30" s="281">
        <v>0</v>
      </c>
      <c r="D30" s="282">
        <v>0</v>
      </c>
    </row>
    <row r="31" spans="1:4" x14ac:dyDescent="0.2">
      <c r="A31" s="279"/>
      <c r="B31" s="280" t="s">
        <v>428</v>
      </c>
      <c r="C31" s="281">
        <v>0</v>
      </c>
      <c r="D31" s="282">
        <v>0</v>
      </c>
    </row>
    <row r="32" spans="1:4" x14ac:dyDescent="0.2">
      <c r="A32" s="279"/>
      <c r="B32" s="280" t="s">
        <v>378</v>
      </c>
      <c r="C32" s="281">
        <v>0</v>
      </c>
      <c r="D32" s="282">
        <v>0</v>
      </c>
    </row>
    <row r="33" spans="1:4" x14ac:dyDescent="0.2">
      <c r="A33" s="279"/>
      <c r="B33" s="280" t="s">
        <v>73</v>
      </c>
      <c r="C33" s="281">
        <v>0</v>
      </c>
      <c r="D33" s="282">
        <v>0</v>
      </c>
    </row>
    <row r="34" spans="1:4" x14ac:dyDescent="0.2">
      <c r="A34" s="279"/>
      <c r="B34" s="280" t="s">
        <v>74</v>
      </c>
      <c r="C34" s="281">
        <v>0</v>
      </c>
      <c r="D34" s="282">
        <v>0</v>
      </c>
    </row>
    <row r="35" spans="1:4" x14ac:dyDescent="0.2">
      <c r="A35" s="279"/>
      <c r="B35" s="280" t="s">
        <v>75</v>
      </c>
      <c r="C35" s="281">
        <v>0</v>
      </c>
      <c r="D35" s="282">
        <v>0</v>
      </c>
    </row>
    <row r="36" spans="1:4" x14ac:dyDescent="0.2">
      <c r="A36" s="279"/>
      <c r="B36" s="280" t="s">
        <v>76</v>
      </c>
      <c r="C36" s="281">
        <v>0</v>
      </c>
      <c r="D36" s="282">
        <v>0</v>
      </c>
    </row>
    <row r="37" spans="1:4" x14ac:dyDescent="0.2">
      <c r="A37" s="279"/>
      <c r="B37" s="280" t="s">
        <v>77</v>
      </c>
      <c r="C37" s="281">
        <v>0</v>
      </c>
      <c r="D37" s="282">
        <v>0</v>
      </c>
    </row>
    <row r="38" spans="1:4" x14ac:dyDescent="0.2">
      <c r="A38" s="279"/>
      <c r="B38" s="280" t="s">
        <v>78</v>
      </c>
      <c r="C38" s="281">
        <v>0</v>
      </c>
      <c r="D38" s="282">
        <v>0</v>
      </c>
    </row>
    <row r="39" spans="1:4" x14ac:dyDescent="0.2">
      <c r="A39" s="276" t="s">
        <v>681</v>
      </c>
      <c r="B39" s="271"/>
      <c r="C39" s="283">
        <v>0</v>
      </c>
      <c r="D39" s="278">
        <f>SUM(D40:D42)</f>
        <v>0</v>
      </c>
    </row>
    <row r="40" spans="1:4" x14ac:dyDescent="0.2">
      <c r="A40" s="279"/>
      <c r="B40" s="280" t="s">
        <v>373</v>
      </c>
      <c r="C40" s="281">
        <v>0</v>
      </c>
      <c r="D40" s="282">
        <v>0</v>
      </c>
    </row>
    <row r="41" spans="1:4" x14ac:dyDescent="0.2">
      <c r="A41" s="279"/>
      <c r="B41" s="280" t="s">
        <v>4</v>
      </c>
      <c r="C41" s="281">
        <v>0</v>
      </c>
      <c r="D41" s="282">
        <v>0</v>
      </c>
    </row>
    <row r="42" spans="1:4" x14ac:dyDescent="0.2">
      <c r="A42" s="279"/>
      <c r="B42" s="280" t="s">
        <v>80</v>
      </c>
      <c r="C42" s="281">
        <v>0</v>
      </c>
      <c r="D42" s="282">
        <v>0</v>
      </c>
    </row>
    <row r="43" spans="1:4" x14ac:dyDescent="0.2">
      <c r="A43" s="276" t="s">
        <v>682</v>
      </c>
      <c r="B43" s="271"/>
      <c r="C43" s="283">
        <v>0</v>
      </c>
      <c r="D43" s="278">
        <f>SUM(D44:D48)</f>
        <v>0</v>
      </c>
    </row>
    <row r="44" spans="1:4" x14ac:dyDescent="0.2">
      <c r="A44" s="279"/>
      <c r="B44" s="280" t="s">
        <v>458</v>
      </c>
      <c r="C44" s="281">
        <v>0</v>
      </c>
      <c r="D44" s="282">
        <v>0</v>
      </c>
    </row>
    <row r="45" spans="1:4" x14ac:dyDescent="0.2">
      <c r="A45" s="279"/>
      <c r="B45" s="280" t="s">
        <v>461</v>
      </c>
      <c r="C45" s="281">
        <v>0</v>
      </c>
      <c r="D45" s="282">
        <v>0</v>
      </c>
    </row>
    <row r="46" spans="1:4" x14ac:dyDescent="0.2">
      <c r="A46" s="279"/>
      <c r="B46" s="280" t="s">
        <v>464</v>
      </c>
      <c r="C46" s="281">
        <v>0</v>
      </c>
      <c r="D46" s="282">
        <v>0</v>
      </c>
    </row>
    <row r="47" spans="1:4" x14ac:dyDescent="0.2">
      <c r="A47" s="279"/>
      <c r="B47" s="280" t="s">
        <v>467</v>
      </c>
      <c r="C47" s="281">
        <v>0</v>
      </c>
      <c r="D47" s="282">
        <v>0</v>
      </c>
    </row>
    <row r="48" spans="1:4" x14ac:dyDescent="0.2">
      <c r="A48" s="279"/>
      <c r="B48" s="280" t="s">
        <v>468</v>
      </c>
      <c r="C48" s="281">
        <v>0</v>
      </c>
      <c r="D48" s="282">
        <v>0</v>
      </c>
    </row>
    <row r="49" spans="1:9" x14ac:dyDescent="0.2">
      <c r="A49" s="276" t="s">
        <v>683</v>
      </c>
      <c r="B49" s="271"/>
      <c r="C49" s="283">
        <v>72944.25</v>
      </c>
      <c r="D49" s="278">
        <f>SUM(D50:D55)</f>
        <v>89374.24</v>
      </c>
    </row>
    <row r="50" spans="1:9" x14ac:dyDescent="0.2">
      <c r="A50" s="279"/>
      <c r="B50" s="280" t="s">
        <v>472</v>
      </c>
      <c r="C50" s="281">
        <v>72944.25</v>
      </c>
      <c r="D50" s="282">
        <v>89374.24</v>
      </c>
    </row>
    <row r="51" spans="1:9" x14ac:dyDescent="0.2">
      <c r="A51" s="279"/>
      <c r="B51" s="280" t="s">
        <v>481</v>
      </c>
      <c r="C51" s="281">
        <v>0</v>
      </c>
      <c r="D51" s="282">
        <v>0</v>
      </c>
    </row>
    <row r="52" spans="1:9" x14ac:dyDescent="0.2">
      <c r="A52" s="279"/>
      <c r="B52" s="280" t="s">
        <v>484</v>
      </c>
      <c r="C52" s="281">
        <v>0</v>
      </c>
      <c r="D52" s="282">
        <v>0</v>
      </c>
    </row>
    <row r="53" spans="1:9" x14ac:dyDescent="0.2">
      <c r="A53" s="279"/>
      <c r="B53" s="280" t="s">
        <v>490</v>
      </c>
      <c r="C53" s="281">
        <v>0</v>
      </c>
      <c r="D53" s="282">
        <v>0</v>
      </c>
    </row>
    <row r="54" spans="1:9" x14ac:dyDescent="0.2">
      <c r="A54" s="279"/>
      <c r="B54" s="280" t="s">
        <v>491</v>
      </c>
      <c r="C54" s="281">
        <v>0</v>
      </c>
      <c r="D54" s="282">
        <v>0</v>
      </c>
    </row>
    <row r="55" spans="1:9" x14ac:dyDescent="0.2">
      <c r="A55" s="279"/>
      <c r="B55" s="280" t="s">
        <v>492</v>
      </c>
      <c r="C55" s="281">
        <v>0</v>
      </c>
      <c r="D55" s="282">
        <v>0</v>
      </c>
    </row>
    <row r="56" spans="1:9" x14ac:dyDescent="0.2">
      <c r="A56" s="276" t="s">
        <v>684</v>
      </c>
      <c r="B56" s="271"/>
      <c r="C56" s="283">
        <v>0</v>
      </c>
      <c r="D56" s="278">
        <f>SUM(D57)</f>
        <v>0</v>
      </c>
    </row>
    <row r="57" spans="1:9" x14ac:dyDescent="0.2">
      <c r="A57" s="279"/>
      <c r="B57" s="280" t="s">
        <v>502</v>
      </c>
      <c r="C57" s="281">
        <v>0</v>
      </c>
      <c r="D57" s="282">
        <v>0</v>
      </c>
    </row>
    <row r="58" spans="1:9" x14ac:dyDescent="0.2">
      <c r="A58" s="279"/>
      <c r="B58" s="253"/>
      <c r="C58" s="285"/>
      <c r="D58" s="286"/>
    </row>
    <row r="59" spans="1:9" x14ac:dyDescent="0.2">
      <c r="A59" s="272" t="s">
        <v>685</v>
      </c>
      <c r="B59" s="273"/>
      <c r="C59" s="283">
        <v>7198137.1500000004</v>
      </c>
      <c r="D59" s="252">
        <f>SUM(D56+D49+D43+D39+D29+D25)</f>
        <v>7788235.4900000002</v>
      </c>
    </row>
    <row r="60" spans="1:9" x14ac:dyDescent="0.2">
      <c r="A60" s="279"/>
      <c r="B60" s="273"/>
      <c r="C60" s="283"/>
      <c r="D60" s="252"/>
    </row>
    <row r="61" spans="1:9" s="271" customFormat="1" x14ac:dyDescent="0.2">
      <c r="A61" s="272" t="s">
        <v>686</v>
      </c>
      <c r="B61" s="273"/>
      <c r="C61" s="283">
        <v>-239306.68</v>
      </c>
      <c r="D61" s="278">
        <f>D22-D59</f>
        <v>4939452.34</v>
      </c>
    </row>
    <row r="62" spans="1:9" s="271" customFormat="1" x14ac:dyDescent="0.2">
      <c r="A62" s="291"/>
      <c r="B62" s="292"/>
      <c r="C62" s="293"/>
      <c r="D62" s="294"/>
    </row>
    <row r="63" spans="1:9" s="295" customFormat="1" x14ac:dyDescent="0.2">
      <c r="B63" s="103"/>
      <c r="C63" s="103"/>
      <c r="D63" s="103"/>
      <c r="E63" s="103"/>
      <c r="F63" s="103"/>
      <c r="G63" s="103"/>
      <c r="H63" s="103"/>
      <c r="I63" s="103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93BC-67A1-4E8C-BA0A-753F3AF5761A}">
  <sheetPr codeName="Sheet25">
    <pageSetUpPr fitToPage="1"/>
  </sheetPr>
  <dimension ref="A1:H77"/>
  <sheetViews>
    <sheetView showGridLines="0" topLeftCell="A64" workbookViewId="0">
      <selection activeCell="I83" sqref="I83"/>
    </sheetView>
  </sheetViews>
  <sheetFormatPr baseColWidth="10" defaultColWidth="12" defaultRowHeight="11.25" x14ac:dyDescent="0.2"/>
  <cols>
    <col min="1" max="1" width="5.83203125" style="83" customWidth="1"/>
    <col min="2" max="2" width="62.83203125" style="83" customWidth="1"/>
    <col min="3" max="3" width="18.33203125" style="83" customWidth="1"/>
    <col min="4" max="4" width="19.83203125" style="83" customWidth="1"/>
    <col min="5" max="8" width="18.33203125" style="83" customWidth="1"/>
    <col min="9" max="16384" width="12" style="83"/>
  </cols>
  <sheetData>
    <row r="1" spans="1:8" ht="50.1" customHeight="1" x14ac:dyDescent="0.2">
      <c r="A1" s="806" t="s">
        <v>730</v>
      </c>
      <c r="B1" s="807"/>
      <c r="C1" s="807"/>
      <c r="D1" s="807"/>
      <c r="E1" s="807"/>
      <c r="F1" s="807"/>
      <c r="G1" s="807"/>
      <c r="H1" s="808"/>
    </row>
    <row r="2" spans="1:8" x14ac:dyDescent="0.2">
      <c r="A2" s="811" t="s">
        <v>55</v>
      </c>
      <c r="B2" s="812"/>
      <c r="C2" s="806" t="s">
        <v>731</v>
      </c>
      <c r="D2" s="807"/>
      <c r="E2" s="807"/>
      <c r="F2" s="807"/>
      <c r="G2" s="808"/>
      <c r="H2" s="809" t="s">
        <v>732</v>
      </c>
    </row>
    <row r="3" spans="1:8" ht="24.95" customHeight="1" x14ac:dyDescent="0.2">
      <c r="A3" s="813"/>
      <c r="B3" s="814"/>
      <c r="C3" s="348" t="s">
        <v>733</v>
      </c>
      <c r="D3" s="348" t="s">
        <v>734</v>
      </c>
      <c r="E3" s="348" t="s">
        <v>707</v>
      </c>
      <c r="F3" s="348" t="s">
        <v>708</v>
      </c>
      <c r="G3" s="348" t="s">
        <v>735</v>
      </c>
      <c r="H3" s="810"/>
    </row>
    <row r="4" spans="1:8" x14ac:dyDescent="0.2">
      <c r="A4" s="815"/>
      <c r="B4" s="816"/>
      <c r="C4" s="349">
        <v>1</v>
      </c>
      <c r="D4" s="349">
        <v>2</v>
      </c>
      <c r="E4" s="349" t="s">
        <v>736</v>
      </c>
      <c r="F4" s="349">
        <v>4</v>
      </c>
      <c r="G4" s="349">
        <v>5</v>
      </c>
      <c r="H4" s="349" t="s">
        <v>737</v>
      </c>
    </row>
    <row r="5" spans="1:8" x14ac:dyDescent="0.2">
      <c r="A5" s="350" t="s">
        <v>67</v>
      </c>
      <c r="B5" s="351"/>
      <c r="C5" s="352">
        <v>7985534.2000000002</v>
      </c>
      <c r="D5" s="352">
        <v>1248402.06</v>
      </c>
      <c r="E5" s="352">
        <v>9233936.2599999998</v>
      </c>
      <c r="F5" s="352">
        <v>6317689.21</v>
      </c>
      <c r="G5" s="352">
        <v>6317689.21</v>
      </c>
      <c r="H5" s="352">
        <v>2916247.05</v>
      </c>
    </row>
    <row r="6" spans="1:8" x14ac:dyDescent="0.2">
      <c r="A6" s="353"/>
      <c r="B6" s="354" t="s">
        <v>401</v>
      </c>
      <c r="C6" s="355">
        <v>5812715.4299999997</v>
      </c>
      <c r="D6" s="355">
        <v>-374597.28</v>
      </c>
      <c r="E6" s="355">
        <v>5438118.1500000004</v>
      </c>
      <c r="F6" s="355">
        <v>4742904.66</v>
      </c>
      <c r="G6" s="355">
        <v>4742904.66</v>
      </c>
      <c r="H6" s="355">
        <v>695213.49</v>
      </c>
    </row>
    <row r="7" spans="1:8" x14ac:dyDescent="0.2">
      <c r="A7" s="353"/>
      <c r="B7" s="354" t="s">
        <v>402</v>
      </c>
      <c r="C7" s="355">
        <v>0</v>
      </c>
      <c r="D7" s="355">
        <v>0</v>
      </c>
      <c r="E7" s="355">
        <v>0</v>
      </c>
      <c r="F7" s="355">
        <v>0</v>
      </c>
      <c r="G7" s="355">
        <v>0</v>
      </c>
      <c r="H7" s="355">
        <v>0</v>
      </c>
    </row>
    <row r="8" spans="1:8" x14ac:dyDescent="0.2">
      <c r="A8" s="353"/>
      <c r="B8" s="354" t="s">
        <v>403</v>
      </c>
      <c r="C8" s="355">
        <v>732561.4</v>
      </c>
      <c r="D8" s="355">
        <v>-47209.51</v>
      </c>
      <c r="E8" s="355">
        <v>685351.89</v>
      </c>
      <c r="F8" s="355">
        <v>601284.53</v>
      </c>
      <c r="G8" s="355">
        <v>601284.53</v>
      </c>
      <c r="H8" s="355">
        <v>84067.36</v>
      </c>
    </row>
    <row r="9" spans="1:8" x14ac:dyDescent="0.2">
      <c r="A9" s="353"/>
      <c r="B9" s="354" t="s">
        <v>404</v>
      </c>
      <c r="C9" s="355">
        <v>904657.37</v>
      </c>
      <c r="D9" s="355">
        <v>808.85</v>
      </c>
      <c r="E9" s="355">
        <v>905466.22</v>
      </c>
      <c r="F9" s="355">
        <v>790926.37</v>
      </c>
      <c r="G9" s="355">
        <v>790926.37</v>
      </c>
      <c r="H9" s="355">
        <v>114539.85</v>
      </c>
    </row>
    <row r="10" spans="1:8" x14ac:dyDescent="0.2">
      <c r="A10" s="353"/>
      <c r="B10" s="354" t="s">
        <v>405</v>
      </c>
      <c r="C10" s="355">
        <v>535600</v>
      </c>
      <c r="D10" s="355">
        <v>1669400</v>
      </c>
      <c r="E10" s="355">
        <v>2205000</v>
      </c>
      <c r="F10" s="355">
        <v>182573.65</v>
      </c>
      <c r="G10" s="355">
        <v>182573.65</v>
      </c>
      <c r="H10" s="355">
        <v>2022426.35</v>
      </c>
    </row>
    <row r="11" spans="1:8" x14ac:dyDescent="0.2">
      <c r="A11" s="353"/>
      <c r="B11" s="354" t="s">
        <v>738</v>
      </c>
      <c r="C11" s="355">
        <v>0</v>
      </c>
      <c r="D11" s="355">
        <v>0</v>
      </c>
      <c r="E11" s="355">
        <v>0</v>
      </c>
      <c r="F11" s="355">
        <v>0</v>
      </c>
      <c r="G11" s="355">
        <v>0</v>
      </c>
      <c r="H11" s="355">
        <v>0</v>
      </c>
    </row>
    <row r="12" spans="1:8" x14ac:dyDescent="0.2">
      <c r="A12" s="353"/>
      <c r="B12" s="354" t="s">
        <v>406</v>
      </c>
      <c r="C12" s="355">
        <v>0</v>
      </c>
      <c r="D12" s="355">
        <v>0</v>
      </c>
      <c r="E12" s="355">
        <v>0</v>
      </c>
      <c r="F12" s="355">
        <v>0</v>
      </c>
      <c r="G12" s="355">
        <v>0</v>
      </c>
      <c r="H12" s="355">
        <v>0</v>
      </c>
    </row>
    <row r="13" spans="1:8" x14ac:dyDescent="0.2">
      <c r="A13" s="350" t="s">
        <v>739</v>
      </c>
      <c r="B13" s="351"/>
      <c r="C13" s="355">
        <v>376500</v>
      </c>
      <c r="D13" s="355">
        <v>-72500</v>
      </c>
      <c r="E13" s="355">
        <v>304000</v>
      </c>
      <c r="F13" s="355">
        <v>146160.68</v>
      </c>
      <c r="G13" s="355">
        <v>146160.68</v>
      </c>
      <c r="H13" s="355">
        <v>157839.32</v>
      </c>
    </row>
    <row r="14" spans="1:8" x14ac:dyDescent="0.2">
      <c r="A14" s="353"/>
      <c r="B14" s="354" t="s">
        <v>407</v>
      </c>
      <c r="C14" s="355">
        <v>135500</v>
      </c>
      <c r="D14" s="355">
        <v>0</v>
      </c>
      <c r="E14" s="355">
        <v>135500</v>
      </c>
      <c r="F14" s="355">
        <v>64389.19</v>
      </c>
      <c r="G14" s="355">
        <v>64389.19</v>
      </c>
      <c r="H14" s="355">
        <v>71110.81</v>
      </c>
    </row>
    <row r="15" spans="1:8" x14ac:dyDescent="0.2">
      <c r="A15" s="353"/>
      <c r="B15" s="354" t="s">
        <v>408</v>
      </c>
      <c r="C15" s="355">
        <v>34000</v>
      </c>
      <c r="D15" s="355">
        <v>-4000</v>
      </c>
      <c r="E15" s="355">
        <v>30000</v>
      </c>
      <c r="F15" s="355">
        <v>22978.41</v>
      </c>
      <c r="G15" s="355">
        <v>22978.41</v>
      </c>
      <c r="H15" s="355">
        <v>7021.59</v>
      </c>
    </row>
    <row r="16" spans="1:8" x14ac:dyDescent="0.2">
      <c r="A16" s="353"/>
      <c r="B16" s="354" t="s">
        <v>409</v>
      </c>
      <c r="C16" s="355">
        <v>0</v>
      </c>
      <c r="D16" s="355">
        <v>0</v>
      </c>
      <c r="E16" s="355">
        <v>0</v>
      </c>
      <c r="F16" s="355">
        <v>0</v>
      </c>
      <c r="G16" s="355">
        <v>0</v>
      </c>
      <c r="H16" s="355">
        <v>0</v>
      </c>
    </row>
    <row r="17" spans="1:8" x14ac:dyDescent="0.2">
      <c r="A17" s="353"/>
      <c r="B17" s="354" t="s">
        <v>410</v>
      </c>
      <c r="C17" s="355">
        <v>19000</v>
      </c>
      <c r="D17" s="355">
        <v>-6000</v>
      </c>
      <c r="E17" s="355">
        <v>13000</v>
      </c>
      <c r="F17" s="355">
        <v>1596.05</v>
      </c>
      <c r="G17" s="355">
        <v>1596.05</v>
      </c>
      <c r="H17" s="355">
        <v>11403.95</v>
      </c>
    </row>
    <row r="18" spans="1:8" x14ac:dyDescent="0.2">
      <c r="A18" s="353"/>
      <c r="B18" s="354" t="s">
        <v>411</v>
      </c>
      <c r="C18" s="355">
        <v>1500</v>
      </c>
      <c r="D18" s="355">
        <v>8000</v>
      </c>
      <c r="E18" s="355">
        <v>9500</v>
      </c>
      <c r="F18" s="355">
        <v>6050.39</v>
      </c>
      <c r="G18" s="355">
        <v>6050.39</v>
      </c>
      <c r="H18" s="355">
        <v>3449.61</v>
      </c>
    </row>
    <row r="19" spans="1:8" x14ac:dyDescent="0.2">
      <c r="A19" s="353"/>
      <c r="B19" s="354" t="s">
        <v>412</v>
      </c>
      <c r="C19" s="355">
        <v>90000</v>
      </c>
      <c r="D19" s="355">
        <v>0</v>
      </c>
      <c r="E19" s="355">
        <v>90000</v>
      </c>
      <c r="F19" s="355">
        <v>50000</v>
      </c>
      <c r="G19" s="355">
        <v>50000</v>
      </c>
      <c r="H19" s="355">
        <v>40000</v>
      </c>
    </row>
    <row r="20" spans="1:8" x14ac:dyDescent="0.2">
      <c r="A20" s="353"/>
      <c r="B20" s="354" t="s">
        <v>413</v>
      </c>
      <c r="C20" s="355">
        <v>60500</v>
      </c>
      <c r="D20" s="355">
        <v>-60500</v>
      </c>
      <c r="E20" s="355">
        <v>0</v>
      </c>
      <c r="F20" s="355">
        <v>0</v>
      </c>
      <c r="G20" s="355">
        <v>0</v>
      </c>
      <c r="H20" s="355">
        <v>0</v>
      </c>
    </row>
    <row r="21" spans="1:8" x14ac:dyDescent="0.2">
      <c r="A21" s="353"/>
      <c r="B21" s="354" t="s">
        <v>740</v>
      </c>
      <c r="C21" s="355">
        <v>0</v>
      </c>
      <c r="D21" s="355">
        <v>0</v>
      </c>
      <c r="E21" s="355">
        <v>0</v>
      </c>
      <c r="F21" s="355">
        <v>0</v>
      </c>
      <c r="G21" s="355">
        <v>0</v>
      </c>
      <c r="H21" s="355">
        <v>0</v>
      </c>
    </row>
    <row r="22" spans="1:8" x14ac:dyDescent="0.2">
      <c r="A22" s="353"/>
      <c r="B22" s="354" t="s">
        <v>415</v>
      </c>
      <c r="C22" s="355">
        <v>36000</v>
      </c>
      <c r="D22" s="355">
        <v>-10000</v>
      </c>
      <c r="E22" s="355">
        <v>26000</v>
      </c>
      <c r="F22" s="355">
        <v>1146.6400000000001</v>
      </c>
      <c r="G22" s="355">
        <v>1146.6400000000001</v>
      </c>
      <c r="H22" s="355">
        <v>24853.360000000001</v>
      </c>
    </row>
    <row r="23" spans="1:8" x14ac:dyDescent="0.2">
      <c r="A23" s="350" t="s">
        <v>69</v>
      </c>
      <c r="B23" s="351"/>
      <c r="C23" s="355">
        <v>1895300</v>
      </c>
      <c r="D23" s="355">
        <v>-236963.49</v>
      </c>
      <c r="E23" s="355">
        <v>1658336.51</v>
      </c>
      <c r="F23" s="355">
        <v>661343.01</v>
      </c>
      <c r="G23" s="355">
        <v>661343.01</v>
      </c>
      <c r="H23" s="355">
        <v>996993.5</v>
      </c>
    </row>
    <row r="24" spans="1:8" x14ac:dyDescent="0.2">
      <c r="A24" s="353"/>
      <c r="B24" s="354" t="s">
        <v>416</v>
      </c>
      <c r="C24" s="355">
        <v>61800</v>
      </c>
      <c r="D24" s="355">
        <v>1800</v>
      </c>
      <c r="E24" s="355">
        <v>63600</v>
      </c>
      <c r="F24" s="355">
        <v>40924.199999999997</v>
      </c>
      <c r="G24" s="355">
        <v>40924.199999999997</v>
      </c>
      <c r="H24" s="355">
        <v>22675.8</v>
      </c>
    </row>
    <row r="25" spans="1:8" x14ac:dyDescent="0.2">
      <c r="A25" s="353"/>
      <c r="B25" s="354" t="s">
        <v>417</v>
      </c>
      <c r="C25" s="355">
        <v>442000</v>
      </c>
      <c r="D25" s="355">
        <v>-46250</v>
      </c>
      <c r="E25" s="355">
        <v>395750</v>
      </c>
      <c r="F25" s="355">
        <v>351764.98</v>
      </c>
      <c r="G25" s="355">
        <v>351764.98</v>
      </c>
      <c r="H25" s="355">
        <v>43985.02</v>
      </c>
    </row>
    <row r="26" spans="1:8" x14ac:dyDescent="0.2">
      <c r="A26" s="353"/>
      <c r="B26" s="354" t="s">
        <v>741</v>
      </c>
      <c r="C26" s="355">
        <v>725000</v>
      </c>
      <c r="D26" s="355">
        <v>-17300</v>
      </c>
      <c r="E26" s="355">
        <v>707700</v>
      </c>
      <c r="F26" s="355">
        <v>42585.93</v>
      </c>
      <c r="G26" s="355">
        <v>42585.93</v>
      </c>
      <c r="H26" s="355">
        <v>665114.06999999995</v>
      </c>
    </row>
    <row r="27" spans="1:8" x14ac:dyDescent="0.2">
      <c r="A27" s="353"/>
      <c r="B27" s="354" t="s">
        <v>419</v>
      </c>
      <c r="C27" s="355">
        <v>147000</v>
      </c>
      <c r="D27" s="355">
        <v>0</v>
      </c>
      <c r="E27" s="355">
        <v>147000</v>
      </c>
      <c r="F27" s="355">
        <v>61401.32</v>
      </c>
      <c r="G27" s="355">
        <v>61401.32</v>
      </c>
      <c r="H27" s="355">
        <v>85598.68</v>
      </c>
    </row>
    <row r="28" spans="1:8" x14ac:dyDescent="0.2">
      <c r="A28" s="353"/>
      <c r="B28" s="354" t="s">
        <v>420</v>
      </c>
      <c r="C28" s="355">
        <v>230500</v>
      </c>
      <c r="D28" s="355">
        <v>-119000</v>
      </c>
      <c r="E28" s="355">
        <v>111500</v>
      </c>
      <c r="F28" s="355">
        <v>33017.620000000003</v>
      </c>
      <c r="G28" s="355">
        <v>33017.620000000003</v>
      </c>
      <c r="H28" s="355">
        <v>78482.38</v>
      </c>
    </row>
    <row r="29" spans="1:8" x14ac:dyDescent="0.2">
      <c r="A29" s="353"/>
      <c r="B29" s="354" t="s">
        <v>742</v>
      </c>
      <c r="C29" s="355">
        <v>55000</v>
      </c>
      <c r="D29" s="355">
        <v>-20000</v>
      </c>
      <c r="E29" s="355">
        <v>35000</v>
      </c>
      <c r="F29" s="355">
        <v>1003.56</v>
      </c>
      <c r="G29" s="355">
        <v>1003.56</v>
      </c>
      <c r="H29" s="355">
        <v>33996.44</v>
      </c>
    </row>
    <row r="30" spans="1:8" x14ac:dyDescent="0.2">
      <c r="A30" s="353"/>
      <c r="B30" s="354" t="s">
        <v>422</v>
      </c>
      <c r="C30" s="355">
        <v>52500</v>
      </c>
      <c r="D30" s="355">
        <v>-37000</v>
      </c>
      <c r="E30" s="355">
        <v>15500</v>
      </c>
      <c r="F30" s="355">
        <v>1190</v>
      </c>
      <c r="G30" s="355">
        <v>1190</v>
      </c>
      <c r="H30" s="355">
        <v>14310</v>
      </c>
    </row>
    <row r="31" spans="1:8" x14ac:dyDescent="0.2">
      <c r="A31" s="353"/>
      <c r="B31" s="354" t="s">
        <v>423</v>
      </c>
      <c r="C31" s="355">
        <v>50000</v>
      </c>
      <c r="D31" s="355">
        <v>0</v>
      </c>
      <c r="E31" s="355">
        <v>50000</v>
      </c>
      <c r="F31" s="355">
        <v>23243.4</v>
      </c>
      <c r="G31" s="355">
        <v>23243.4</v>
      </c>
      <c r="H31" s="355">
        <v>26756.6</v>
      </c>
    </row>
    <row r="32" spans="1:8" x14ac:dyDescent="0.2">
      <c r="A32" s="353"/>
      <c r="B32" s="354" t="s">
        <v>424</v>
      </c>
      <c r="C32" s="355">
        <v>131500</v>
      </c>
      <c r="D32" s="355">
        <v>786.51</v>
      </c>
      <c r="E32" s="355">
        <v>132286.51</v>
      </c>
      <c r="F32" s="355">
        <v>106212</v>
      </c>
      <c r="G32" s="355">
        <v>106212</v>
      </c>
      <c r="H32" s="355">
        <v>26074.51</v>
      </c>
    </row>
    <row r="33" spans="1:8" x14ac:dyDescent="0.2">
      <c r="A33" s="350" t="s">
        <v>743</v>
      </c>
      <c r="B33" s="351"/>
      <c r="C33" s="355">
        <v>0</v>
      </c>
      <c r="D33" s="355">
        <v>0</v>
      </c>
      <c r="E33" s="355">
        <v>0</v>
      </c>
      <c r="F33" s="355">
        <v>0</v>
      </c>
      <c r="G33" s="355">
        <v>0</v>
      </c>
      <c r="H33" s="355">
        <v>0</v>
      </c>
    </row>
    <row r="34" spans="1:8" x14ac:dyDescent="0.2">
      <c r="A34" s="353"/>
      <c r="B34" s="354" t="s">
        <v>70</v>
      </c>
      <c r="C34" s="355">
        <v>0</v>
      </c>
      <c r="D34" s="355">
        <v>0</v>
      </c>
      <c r="E34" s="355">
        <v>0</v>
      </c>
      <c r="F34" s="355">
        <v>0</v>
      </c>
      <c r="G34" s="355">
        <v>0</v>
      </c>
      <c r="H34" s="355">
        <v>0</v>
      </c>
    </row>
    <row r="35" spans="1:8" x14ac:dyDescent="0.2">
      <c r="A35" s="353"/>
      <c r="B35" s="354" t="s">
        <v>428</v>
      </c>
      <c r="C35" s="355">
        <v>0</v>
      </c>
      <c r="D35" s="355">
        <v>0</v>
      </c>
      <c r="E35" s="355">
        <v>0</v>
      </c>
      <c r="F35" s="355">
        <v>0</v>
      </c>
      <c r="G35" s="355">
        <v>0</v>
      </c>
      <c r="H35" s="355">
        <v>0</v>
      </c>
    </row>
    <row r="36" spans="1:8" x14ac:dyDescent="0.2">
      <c r="A36" s="353"/>
      <c r="B36" s="354" t="s">
        <v>378</v>
      </c>
      <c r="C36" s="355">
        <v>0</v>
      </c>
      <c r="D36" s="355">
        <v>0</v>
      </c>
      <c r="E36" s="355">
        <v>0</v>
      </c>
      <c r="F36" s="355">
        <v>0</v>
      </c>
      <c r="G36" s="355">
        <v>0</v>
      </c>
      <c r="H36" s="355">
        <v>0</v>
      </c>
    </row>
    <row r="37" spans="1:8" x14ac:dyDescent="0.2">
      <c r="A37" s="353"/>
      <c r="B37" s="354" t="s">
        <v>73</v>
      </c>
      <c r="C37" s="355">
        <v>0</v>
      </c>
      <c r="D37" s="355">
        <v>0</v>
      </c>
      <c r="E37" s="355">
        <v>0</v>
      </c>
      <c r="F37" s="355">
        <v>0</v>
      </c>
      <c r="G37" s="355">
        <v>0</v>
      </c>
      <c r="H37" s="355">
        <v>0</v>
      </c>
    </row>
    <row r="38" spans="1:8" x14ac:dyDescent="0.2">
      <c r="A38" s="353"/>
      <c r="B38" s="354" t="s">
        <v>74</v>
      </c>
      <c r="C38" s="355">
        <v>0</v>
      </c>
      <c r="D38" s="355">
        <v>0</v>
      </c>
      <c r="E38" s="355">
        <v>0</v>
      </c>
      <c r="F38" s="355">
        <v>0</v>
      </c>
      <c r="G38" s="355">
        <v>0</v>
      </c>
      <c r="H38" s="355">
        <v>0</v>
      </c>
    </row>
    <row r="39" spans="1:8" x14ac:dyDescent="0.2">
      <c r="A39" s="353"/>
      <c r="B39" s="354" t="s">
        <v>744</v>
      </c>
      <c r="C39" s="355">
        <v>0</v>
      </c>
      <c r="D39" s="355">
        <v>0</v>
      </c>
      <c r="E39" s="355">
        <v>0</v>
      </c>
      <c r="F39" s="355">
        <v>0</v>
      </c>
      <c r="G39" s="355">
        <v>0</v>
      </c>
      <c r="H39" s="355">
        <v>0</v>
      </c>
    </row>
    <row r="40" spans="1:8" x14ac:dyDescent="0.2">
      <c r="A40" s="353"/>
      <c r="B40" s="354" t="s">
        <v>76</v>
      </c>
      <c r="C40" s="355">
        <v>0</v>
      </c>
      <c r="D40" s="355">
        <v>0</v>
      </c>
      <c r="E40" s="355">
        <v>0</v>
      </c>
      <c r="F40" s="355">
        <v>0</v>
      </c>
      <c r="G40" s="355">
        <v>0</v>
      </c>
      <c r="H40" s="355">
        <v>0</v>
      </c>
    </row>
    <row r="41" spans="1:8" x14ac:dyDescent="0.2">
      <c r="A41" s="353"/>
      <c r="B41" s="354" t="s">
        <v>77</v>
      </c>
      <c r="C41" s="355">
        <v>0</v>
      </c>
      <c r="D41" s="355">
        <v>0</v>
      </c>
      <c r="E41" s="355">
        <v>0</v>
      </c>
      <c r="F41" s="355">
        <v>0</v>
      </c>
      <c r="G41" s="355">
        <v>0</v>
      </c>
      <c r="H41" s="355">
        <v>0</v>
      </c>
    </row>
    <row r="42" spans="1:8" x14ac:dyDescent="0.2">
      <c r="A42" s="353"/>
      <c r="B42" s="354" t="s">
        <v>78</v>
      </c>
      <c r="C42" s="355">
        <v>0</v>
      </c>
      <c r="D42" s="355">
        <v>0</v>
      </c>
      <c r="E42" s="355">
        <v>0</v>
      </c>
      <c r="F42" s="355">
        <v>0</v>
      </c>
      <c r="G42" s="355">
        <v>0</v>
      </c>
      <c r="H42" s="355">
        <v>0</v>
      </c>
    </row>
    <row r="43" spans="1:8" x14ac:dyDescent="0.2">
      <c r="A43" s="350" t="s">
        <v>745</v>
      </c>
      <c r="B43" s="351"/>
      <c r="C43" s="355">
        <v>108000</v>
      </c>
      <c r="D43" s="355">
        <v>-50000</v>
      </c>
      <c r="E43" s="355">
        <v>58000</v>
      </c>
      <c r="F43" s="355">
        <v>25643.1</v>
      </c>
      <c r="G43" s="355">
        <v>25643.1</v>
      </c>
      <c r="H43" s="355">
        <v>32356.9</v>
      </c>
    </row>
    <row r="44" spans="1:8" x14ac:dyDescent="0.2">
      <c r="A44" s="353"/>
      <c r="B44" s="354" t="s">
        <v>262</v>
      </c>
      <c r="C44" s="355">
        <v>83000</v>
      </c>
      <c r="D44" s="355">
        <v>-34500</v>
      </c>
      <c r="E44" s="355">
        <v>48500</v>
      </c>
      <c r="F44" s="355">
        <v>25643.1</v>
      </c>
      <c r="G44" s="355">
        <v>25643.1</v>
      </c>
      <c r="H44" s="355">
        <v>22856.9</v>
      </c>
    </row>
    <row r="45" spans="1:8" x14ac:dyDescent="0.2">
      <c r="A45" s="353"/>
      <c r="B45" s="354" t="s">
        <v>263</v>
      </c>
      <c r="C45" s="355">
        <v>0</v>
      </c>
      <c r="D45" s="355">
        <v>0</v>
      </c>
      <c r="E45" s="355">
        <v>0</v>
      </c>
      <c r="F45" s="355">
        <v>0</v>
      </c>
      <c r="G45" s="355">
        <v>0</v>
      </c>
      <c r="H45" s="355">
        <v>0</v>
      </c>
    </row>
    <row r="46" spans="1:8" x14ac:dyDescent="0.2">
      <c r="A46" s="353"/>
      <c r="B46" s="354" t="s">
        <v>264</v>
      </c>
      <c r="C46" s="355">
        <v>0</v>
      </c>
      <c r="D46" s="355">
        <v>0</v>
      </c>
      <c r="E46" s="355">
        <v>0</v>
      </c>
      <c r="F46" s="355">
        <v>0</v>
      </c>
      <c r="G46" s="355">
        <v>0</v>
      </c>
      <c r="H46" s="355">
        <v>0</v>
      </c>
    </row>
    <row r="47" spans="1:8" x14ac:dyDescent="0.2">
      <c r="A47" s="353"/>
      <c r="B47" s="354" t="s">
        <v>265</v>
      </c>
      <c r="C47" s="355">
        <v>0</v>
      </c>
      <c r="D47" s="355">
        <v>0</v>
      </c>
      <c r="E47" s="355">
        <v>0</v>
      </c>
      <c r="F47" s="355">
        <v>0</v>
      </c>
      <c r="G47" s="355">
        <v>0</v>
      </c>
      <c r="H47" s="355">
        <v>0</v>
      </c>
    </row>
    <row r="48" spans="1:8" x14ac:dyDescent="0.2">
      <c r="A48" s="353"/>
      <c r="B48" s="354" t="s">
        <v>266</v>
      </c>
      <c r="C48" s="355">
        <v>0</v>
      </c>
      <c r="D48" s="355">
        <v>0</v>
      </c>
      <c r="E48" s="355">
        <v>0</v>
      </c>
      <c r="F48" s="355">
        <v>0</v>
      </c>
      <c r="G48" s="355">
        <v>0</v>
      </c>
      <c r="H48" s="355">
        <v>0</v>
      </c>
    </row>
    <row r="49" spans="1:8" x14ac:dyDescent="0.2">
      <c r="A49" s="353"/>
      <c r="B49" s="354" t="s">
        <v>267</v>
      </c>
      <c r="C49" s="355">
        <v>25000</v>
      </c>
      <c r="D49" s="355">
        <v>-15500</v>
      </c>
      <c r="E49" s="355">
        <v>9500</v>
      </c>
      <c r="F49" s="355">
        <v>0</v>
      </c>
      <c r="G49" s="355">
        <v>0</v>
      </c>
      <c r="H49" s="355">
        <v>9500</v>
      </c>
    </row>
    <row r="50" spans="1:8" x14ac:dyDescent="0.2">
      <c r="A50" s="353"/>
      <c r="B50" s="354" t="s">
        <v>269</v>
      </c>
      <c r="C50" s="355">
        <v>0</v>
      </c>
      <c r="D50" s="355">
        <v>0</v>
      </c>
      <c r="E50" s="355">
        <v>0</v>
      </c>
      <c r="F50" s="355">
        <v>0</v>
      </c>
      <c r="G50" s="355">
        <v>0</v>
      </c>
      <c r="H50" s="355">
        <v>0</v>
      </c>
    </row>
    <row r="51" spans="1:8" x14ac:dyDescent="0.2">
      <c r="A51" s="353"/>
      <c r="B51" s="354" t="s">
        <v>558</v>
      </c>
      <c r="C51" s="355">
        <v>0</v>
      </c>
      <c r="D51" s="355">
        <v>0</v>
      </c>
      <c r="E51" s="355">
        <v>0</v>
      </c>
      <c r="F51" s="355">
        <v>0</v>
      </c>
      <c r="G51" s="355">
        <v>0</v>
      </c>
      <c r="H51" s="355">
        <v>0</v>
      </c>
    </row>
    <row r="52" spans="1:8" x14ac:dyDescent="0.2">
      <c r="A52" s="353"/>
      <c r="B52" s="354" t="s">
        <v>23</v>
      </c>
      <c r="C52" s="355">
        <v>0</v>
      </c>
      <c r="D52" s="355">
        <v>0</v>
      </c>
      <c r="E52" s="355">
        <v>0</v>
      </c>
      <c r="F52" s="355">
        <v>0</v>
      </c>
      <c r="G52" s="355">
        <v>0</v>
      </c>
      <c r="H52" s="355">
        <v>0</v>
      </c>
    </row>
    <row r="53" spans="1:8" x14ac:dyDescent="0.2">
      <c r="A53" s="350" t="s">
        <v>684</v>
      </c>
      <c r="B53" s="351"/>
      <c r="C53" s="355">
        <v>23755765.800000001</v>
      </c>
      <c r="D53" s="355">
        <v>-19980968.100000001</v>
      </c>
      <c r="E53" s="355">
        <v>3774797.7</v>
      </c>
      <c r="F53" s="355">
        <v>2686085.81</v>
      </c>
      <c r="G53" s="355">
        <v>2686085.81</v>
      </c>
      <c r="H53" s="355">
        <v>1088711.8899999999</v>
      </c>
    </row>
    <row r="54" spans="1:8" x14ac:dyDescent="0.2">
      <c r="A54" s="353"/>
      <c r="B54" s="354" t="s">
        <v>561</v>
      </c>
      <c r="C54" s="355">
        <v>0</v>
      </c>
      <c r="D54" s="355">
        <v>0</v>
      </c>
      <c r="E54" s="355">
        <v>0</v>
      </c>
      <c r="F54" s="355">
        <v>0</v>
      </c>
      <c r="G54" s="355">
        <v>0</v>
      </c>
      <c r="H54" s="355">
        <v>0</v>
      </c>
    </row>
    <row r="55" spans="1:8" x14ac:dyDescent="0.2">
      <c r="A55" s="353"/>
      <c r="B55" s="354" t="s">
        <v>563</v>
      </c>
      <c r="C55" s="355">
        <v>23755765.800000001</v>
      </c>
      <c r="D55" s="355">
        <v>-19980968.100000001</v>
      </c>
      <c r="E55" s="355">
        <v>3774797.7</v>
      </c>
      <c r="F55" s="355">
        <v>2686085.81</v>
      </c>
      <c r="G55" s="355">
        <v>2686085.81</v>
      </c>
      <c r="H55" s="355">
        <v>1088711.8899999999</v>
      </c>
    </row>
    <row r="56" spans="1:8" x14ac:dyDescent="0.2">
      <c r="A56" s="353"/>
      <c r="B56" s="354" t="s">
        <v>746</v>
      </c>
      <c r="C56" s="355">
        <v>0</v>
      </c>
      <c r="D56" s="355">
        <v>0</v>
      </c>
      <c r="E56" s="355">
        <v>0</v>
      </c>
      <c r="F56" s="355">
        <v>0</v>
      </c>
      <c r="G56" s="355">
        <v>0</v>
      </c>
      <c r="H56" s="355">
        <v>0</v>
      </c>
    </row>
    <row r="57" spans="1:8" x14ac:dyDescent="0.2">
      <c r="A57" s="350" t="s">
        <v>747</v>
      </c>
      <c r="B57" s="351"/>
      <c r="C57" s="355">
        <v>1000000</v>
      </c>
      <c r="D57" s="355">
        <v>-1000000</v>
      </c>
      <c r="E57" s="355">
        <v>0</v>
      </c>
      <c r="F57" s="355">
        <v>0</v>
      </c>
      <c r="G57" s="355">
        <v>0</v>
      </c>
      <c r="H57" s="355">
        <v>0</v>
      </c>
    </row>
    <row r="58" spans="1:8" x14ac:dyDescent="0.2">
      <c r="A58" s="353"/>
      <c r="B58" s="354" t="s">
        <v>748</v>
      </c>
      <c r="C58" s="355">
        <v>0</v>
      </c>
      <c r="D58" s="355">
        <v>0</v>
      </c>
      <c r="E58" s="355">
        <v>0</v>
      </c>
      <c r="F58" s="355">
        <v>0</v>
      </c>
      <c r="G58" s="355">
        <v>0</v>
      </c>
      <c r="H58" s="355">
        <v>0</v>
      </c>
    </row>
    <row r="59" spans="1:8" x14ac:dyDescent="0.2">
      <c r="A59" s="353"/>
      <c r="B59" s="354" t="s">
        <v>565</v>
      </c>
      <c r="C59" s="355">
        <v>0</v>
      </c>
      <c r="D59" s="355">
        <v>0</v>
      </c>
      <c r="E59" s="355">
        <v>0</v>
      </c>
      <c r="F59" s="355">
        <v>0</v>
      </c>
      <c r="G59" s="355">
        <v>0</v>
      </c>
      <c r="H59" s="355">
        <v>0</v>
      </c>
    </row>
    <row r="60" spans="1:8" x14ac:dyDescent="0.2">
      <c r="A60" s="353"/>
      <c r="B60" s="354" t="s">
        <v>567</v>
      </c>
      <c r="C60" s="355">
        <v>0</v>
      </c>
      <c r="D60" s="355">
        <v>0</v>
      </c>
      <c r="E60" s="355">
        <v>0</v>
      </c>
      <c r="F60" s="355">
        <v>0</v>
      </c>
      <c r="G60" s="355">
        <v>0</v>
      </c>
      <c r="H60" s="355">
        <v>0</v>
      </c>
    </row>
    <row r="61" spans="1:8" x14ac:dyDescent="0.2">
      <c r="A61" s="353"/>
      <c r="B61" s="354" t="s">
        <v>569</v>
      </c>
      <c r="C61" s="355">
        <v>1000000</v>
      </c>
      <c r="D61" s="355">
        <v>-1000000</v>
      </c>
      <c r="E61" s="355">
        <v>0</v>
      </c>
      <c r="F61" s="355">
        <v>0</v>
      </c>
      <c r="G61" s="355">
        <v>0</v>
      </c>
      <c r="H61" s="355">
        <v>0</v>
      </c>
    </row>
    <row r="62" spans="1:8" x14ac:dyDescent="0.2">
      <c r="A62" s="353"/>
      <c r="B62" s="354" t="s">
        <v>571</v>
      </c>
      <c r="C62" s="355">
        <v>0</v>
      </c>
      <c r="D62" s="355">
        <v>0</v>
      </c>
      <c r="E62" s="355">
        <v>0</v>
      </c>
      <c r="F62" s="355">
        <v>0</v>
      </c>
      <c r="G62" s="355">
        <v>0</v>
      </c>
      <c r="H62" s="355">
        <v>0</v>
      </c>
    </row>
    <row r="63" spans="1:8" x14ac:dyDescent="0.2">
      <c r="A63" s="353"/>
      <c r="B63" s="354" t="s">
        <v>749</v>
      </c>
      <c r="C63" s="355">
        <v>0</v>
      </c>
      <c r="D63" s="355">
        <v>0</v>
      </c>
      <c r="E63" s="355">
        <v>0</v>
      </c>
      <c r="F63" s="355">
        <v>0</v>
      </c>
      <c r="G63" s="355">
        <v>0</v>
      </c>
      <c r="H63" s="355">
        <v>0</v>
      </c>
    </row>
    <row r="64" spans="1:8" x14ac:dyDescent="0.2">
      <c r="A64" s="353"/>
      <c r="B64" s="354" t="s">
        <v>573</v>
      </c>
      <c r="C64" s="355">
        <v>0</v>
      </c>
      <c r="D64" s="355">
        <v>0</v>
      </c>
      <c r="E64" s="355">
        <v>0</v>
      </c>
      <c r="F64" s="355">
        <v>0</v>
      </c>
      <c r="G64" s="355">
        <v>0</v>
      </c>
      <c r="H64" s="355">
        <v>0</v>
      </c>
    </row>
    <row r="65" spans="1:8" x14ac:dyDescent="0.2">
      <c r="A65" s="350" t="s">
        <v>750</v>
      </c>
      <c r="B65" s="351"/>
      <c r="C65" s="355">
        <v>0</v>
      </c>
      <c r="D65" s="355">
        <v>0</v>
      </c>
      <c r="E65" s="355">
        <v>0</v>
      </c>
      <c r="F65" s="355">
        <v>0</v>
      </c>
      <c r="G65" s="355">
        <v>0</v>
      </c>
      <c r="H65" s="355">
        <v>0</v>
      </c>
    </row>
    <row r="66" spans="1:8" x14ac:dyDescent="0.2">
      <c r="A66" s="353"/>
      <c r="B66" s="354" t="s">
        <v>373</v>
      </c>
      <c r="C66" s="355">
        <v>0</v>
      </c>
      <c r="D66" s="355">
        <v>0</v>
      </c>
      <c r="E66" s="355">
        <v>0</v>
      </c>
      <c r="F66" s="355">
        <v>0</v>
      </c>
      <c r="G66" s="355">
        <v>0</v>
      </c>
      <c r="H66" s="355">
        <v>0</v>
      </c>
    </row>
    <row r="67" spans="1:8" x14ac:dyDescent="0.2">
      <c r="A67" s="353"/>
      <c r="B67" s="354" t="s">
        <v>4</v>
      </c>
      <c r="C67" s="355">
        <v>0</v>
      </c>
      <c r="D67" s="355">
        <v>0</v>
      </c>
      <c r="E67" s="355">
        <v>0</v>
      </c>
      <c r="F67" s="355">
        <v>0</v>
      </c>
      <c r="G67" s="355">
        <v>0</v>
      </c>
      <c r="H67" s="355">
        <v>0</v>
      </c>
    </row>
    <row r="68" spans="1:8" x14ac:dyDescent="0.2">
      <c r="A68" s="353"/>
      <c r="B68" s="354" t="s">
        <v>80</v>
      </c>
      <c r="C68" s="355">
        <v>0</v>
      </c>
      <c r="D68" s="355">
        <v>0</v>
      </c>
      <c r="E68" s="355">
        <v>0</v>
      </c>
      <c r="F68" s="355">
        <v>0</v>
      </c>
      <c r="G68" s="355">
        <v>0</v>
      </c>
      <c r="H68" s="355">
        <v>0</v>
      </c>
    </row>
    <row r="69" spans="1:8" x14ac:dyDescent="0.2">
      <c r="A69" s="350" t="s">
        <v>751</v>
      </c>
      <c r="B69" s="351"/>
      <c r="C69" s="355">
        <v>0</v>
      </c>
      <c r="D69" s="355">
        <v>0</v>
      </c>
      <c r="E69" s="355">
        <v>0</v>
      </c>
      <c r="F69" s="355">
        <v>0</v>
      </c>
      <c r="G69" s="355">
        <v>0</v>
      </c>
      <c r="H69" s="355">
        <v>0</v>
      </c>
    </row>
    <row r="70" spans="1:8" x14ac:dyDescent="0.2">
      <c r="A70" s="353"/>
      <c r="B70" s="354" t="s">
        <v>575</v>
      </c>
      <c r="C70" s="355">
        <v>0</v>
      </c>
      <c r="D70" s="355">
        <v>0</v>
      </c>
      <c r="E70" s="355">
        <v>0</v>
      </c>
      <c r="F70" s="355">
        <v>0</v>
      </c>
      <c r="G70" s="355">
        <v>0</v>
      </c>
      <c r="H70" s="355">
        <v>0</v>
      </c>
    </row>
    <row r="71" spans="1:8" x14ac:dyDescent="0.2">
      <c r="A71" s="353"/>
      <c r="B71" s="354" t="s">
        <v>458</v>
      </c>
      <c r="C71" s="355">
        <v>0</v>
      </c>
      <c r="D71" s="355">
        <v>0</v>
      </c>
      <c r="E71" s="355">
        <v>0</v>
      </c>
      <c r="F71" s="355">
        <v>0</v>
      </c>
      <c r="G71" s="355">
        <v>0</v>
      </c>
      <c r="H71" s="355">
        <v>0</v>
      </c>
    </row>
    <row r="72" spans="1:8" x14ac:dyDescent="0.2">
      <c r="A72" s="353"/>
      <c r="B72" s="354" t="s">
        <v>461</v>
      </c>
      <c r="C72" s="355">
        <v>0</v>
      </c>
      <c r="D72" s="355">
        <v>0</v>
      </c>
      <c r="E72" s="355">
        <v>0</v>
      </c>
      <c r="F72" s="355">
        <v>0</v>
      </c>
      <c r="G72" s="355">
        <v>0</v>
      </c>
      <c r="H72" s="355">
        <v>0</v>
      </c>
    </row>
    <row r="73" spans="1:8" x14ac:dyDescent="0.2">
      <c r="A73" s="353"/>
      <c r="B73" s="354" t="s">
        <v>464</v>
      </c>
      <c r="C73" s="355">
        <v>0</v>
      </c>
      <c r="D73" s="355">
        <v>0</v>
      </c>
      <c r="E73" s="355">
        <v>0</v>
      </c>
      <c r="F73" s="355">
        <v>0</v>
      </c>
      <c r="G73" s="355">
        <v>0</v>
      </c>
      <c r="H73" s="355">
        <v>0</v>
      </c>
    </row>
    <row r="74" spans="1:8" x14ac:dyDescent="0.2">
      <c r="A74" s="353"/>
      <c r="B74" s="354" t="s">
        <v>467</v>
      </c>
      <c r="C74" s="355">
        <v>0</v>
      </c>
      <c r="D74" s="355">
        <v>0</v>
      </c>
      <c r="E74" s="355">
        <v>0</v>
      </c>
      <c r="F74" s="355">
        <v>0</v>
      </c>
      <c r="G74" s="355">
        <v>0</v>
      </c>
      <c r="H74" s="355">
        <v>0</v>
      </c>
    </row>
    <row r="75" spans="1:8" x14ac:dyDescent="0.2">
      <c r="A75" s="353"/>
      <c r="B75" s="354" t="s">
        <v>468</v>
      </c>
      <c r="C75" s="355">
        <v>0</v>
      </c>
      <c r="D75" s="355">
        <v>0</v>
      </c>
      <c r="E75" s="355">
        <v>0</v>
      </c>
      <c r="F75" s="355">
        <v>0</v>
      </c>
      <c r="G75" s="355">
        <v>0</v>
      </c>
      <c r="H75" s="355">
        <v>0</v>
      </c>
    </row>
    <row r="76" spans="1:8" x14ac:dyDescent="0.2">
      <c r="A76" s="356"/>
      <c r="B76" s="357" t="s">
        <v>752</v>
      </c>
      <c r="C76" s="358">
        <v>0</v>
      </c>
      <c r="D76" s="358">
        <v>0</v>
      </c>
      <c r="E76" s="358">
        <v>0</v>
      </c>
      <c r="F76" s="358">
        <v>0</v>
      </c>
      <c r="G76" s="358">
        <v>0</v>
      </c>
      <c r="H76" s="358">
        <v>0</v>
      </c>
    </row>
    <row r="77" spans="1:8" x14ac:dyDescent="0.2">
      <c r="A77" s="359"/>
      <c r="B77" s="360" t="s">
        <v>753</v>
      </c>
      <c r="C77" s="361">
        <v>35121100</v>
      </c>
      <c r="D77" s="361">
        <v>-20092029.530000001</v>
      </c>
      <c r="E77" s="361">
        <v>15029070.470000001</v>
      </c>
      <c r="F77" s="361">
        <v>9836921.8100000005</v>
      </c>
      <c r="G77" s="361">
        <v>9836921.8100000005</v>
      </c>
      <c r="H77" s="361">
        <v>5192148.66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81A1-AF4C-4591-985D-3C16365E24BF}">
  <sheetPr codeName="Sheet26">
    <pageSetUpPr fitToPage="1"/>
  </sheetPr>
  <dimension ref="A1:H16"/>
  <sheetViews>
    <sheetView showGridLines="0" workbookViewId="0">
      <selection activeCell="D24" sqref="D24"/>
    </sheetView>
  </sheetViews>
  <sheetFormatPr baseColWidth="10" defaultColWidth="12" defaultRowHeight="11.25" x14ac:dyDescent="0.2"/>
  <cols>
    <col min="1" max="1" width="2.83203125" style="83" customWidth="1"/>
    <col min="2" max="2" width="47.6640625" style="83" customWidth="1"/>
    <col min="3" max="8" width="18.33203125" style="83" customWidth="1"/>
    <col min="9" max="16384" width="12" style="83"/>
  </cols>
  <sheetData>
    <row r="1" spans="1:8" ht="50.1" customHeight="1" x14ac:dyDescent="0.2">
      <c r="A1" s="806" t="s">
        <v>754</v>
      </c>
      <c r="B1" s="807"/>
      <c r="C1" s="807"/>
      <c r="D1" s="807"/>
      <c r="E1" s="807"/>
      <c r="F1" s="807"/>
      <c r="G1" s="807"/>
      <c r="H1" s="808"/>
    </row>
    <row r="2" spans="1:8" x14ac:dyDescent="0.2">
      <c r="A2" s="811" t="s">
        <v>55</v>
      </c>
      <c r="B2" s="812"/>
      <c r="C2" s="806" t="s">
        <v>731</v>
      </c>
      <c r="D2" s="807"/>
      <c r="E2" s="807"/>
      <c r="F2" s="807"/>
      <c r="G2" s="808"/>
      <c r="H2" s="809" t="s">
        <v>732</v>
      </c>
    </row>
    <row r="3" spans="1:8" ht="24.95" customHeight="1" x14ac:dyDescent="0.2">
      <c r="A3" s="813"/>
      <c r="B3" s="814"/>
      <c r="C3" s="348" t="s">
        <v>733</v>
      </c>
      <c r="D3" s="348" t="s">
        <v>734</v>
      </c>
      <c r="E3" s="348" t="s">
        <v>707</v>
      </c>
      <c r="F3" s="348" t="s">
        <v>708</v>
      </c>
      <c r="G3" s="348" t="s">
        <v>735</v>
      </c>
      <c r="H3" s="810"/>
    </row>
    <row r="4" spans="1:8" x14ac:dyDescent="0.2">
      <c r="A4" s="815"/>
      <c r="B4" s="816"/>
      <c r="C4" s="349">
        <v>1</v>
      </c>
      <c r="D4" s="349">
        <v>2</v>
      </c>
      <c r="E4" s="349" t="s">
        <v>736</v>
      </c>
      <c r="F4" s="349">
        <v>4</v>
      </c>
      <c r="G4" s="349">
        <v>5</v>
      </c>
      <c r="H4" s="349" t="s">
        <v>737</v>
      </c>
    </row>
    <row r="5" spans="1:8" x14ac:dyDescent="0.2">
      <c r="A5" s="353"/>
      <c r="B5" s="362"/>
      <c r="C5" s="363"/>
      <c r="D5" s="363"/>
      <c r="E5" s="363"/>
      <c r="F5" s="363"/>
      <c r="G5" s="363"/>
      <c r="H5" s="363"/>
    </row>
    <row r="6" spans="1:8" x14ac:dyDescent="0.2">
      <c r="A6" s="353"/>
      <c r="B6" s="362" t="s">
        <v>755</v>
      </c>
      <c r="C6" s="364">
        <v>10257334.199999999</v>
      </c>
      <c r="D6" s="364">
        <v>938938.57</v>
      </c>
      <c r="E6" s="364">
        <v>11196272.77</v>
      </c>
      <c r="F6" s="364">
        <v>7125192.9000000004</v>
      </c>
      <c r="G6" s="364">
        <v>7125192.9000000004</v>
      </c>
      <c r="H6" s="364">
        <v>4071079.87</v>
      </c>
    </row>
    <row r="7" spans="1:8" x14ac:dyDescent="0.2">
      <c r="A7" s="353"/>
      <c r="B7" s="362"/>
      <c r="C7" s="365"/>
      <c r="D7" s="365"/>
      <c r="E7" s="365"/>
      <c r="F7" s="365"/>
      <c r="G7" s="365"/>
      <c r="H7" s="365"/>
    </row>
    <row r="8" spans="1:8" x14ac:dyDescent="0.2">
      <c r="A8" s="353"/>
      <c r="B8" s="362" t="s">
        <v>756</v>
      </c>
      <c r="C8" s="364">
        <v>24863765.800000001</v>
      </c>
      <c r="D8" s="364">
        <v>-21030968.100000001</v>
      </c>
      <c r="E8" s="364">
        <v>3832797.7</v>
      </c>
      <c r="F8" s="364">
        <v>2711728.91</v>
      </c>
      <c r="G8" s="364">
        <v>2711728.91</v>
      </c>
      <c r="H8" s="364">
        <v>1121068.79</v>
      </c>
    </row>
    <row r="9" spans="1:8" x14ac:dyDescent="0.2">
      <c r="A9" s="353"/>
      <c r="B9" s="362"/>
      <c r="C9" s="365"/>
      <c r="D9" s="365"/>
      <c r="E9" s="365"/>
      <c r="F9" s="365"/>
      <c r="G9" s="365"/>
      <c r="H9" s="365"/>
    </row>
    <row r="10" spans="1:8" x14ac:dyDescent="0.2">
      <c r="A10" s="353"/>
      <c r="B10" s="362" t="s">
        <v>757</v>
      </c>
      <c r="C10" s="365">
        <v>0</v>
      </c>
      <c r="D10" s="365">
        <v>0</v>
      </c>
      <c r="E10" s="365">
        <v>0</v>
      </c>
      <c r="F10" s="365">
        <v>0</v>
      </c>
      <c r="G10" s="365">
        <v>0</v>
      </c>
      <c r="H10" s="365">
        <v>0</v>
      </c>
    </row>
    <row r="11" spans="1:8" x14ac:dyDescent="0.2">
      <c r="A11" s="353"/>
      <c r="B11" s="362"/>
      <c r="C11" s="365"/>
      <c r="D11" s="365"/>
      <c r="E11" s="365"/>
      <c r="F11" s="365"/>
      <c r="G11" s="365"/>
      <c r="H11" s="365"/>
    </row>
    <row r="12" spans="1:8" x14ac:dyDescent="0.2">
      <c r="A12" s="353"/>
      <c r="B12" s="362" t="s">
        <v>74</v>
      </c>
      <c r="C12" s="365">
        <v>0</v>
      </c>
      <c r="D12" s="365">
        <v>0</v>
      </c>
      <c r="E12" s="365">
        <v>0</v>
      </c>
      <c r="F12" s="365">
        <v>0</v>
      </c>
      <c r="G12" s="365">
        <v>0</v>
      </c>
      <c r="H12" s="365">
        <v>0</v>
      </c>
    </row>
    <row r="13" spans="1:8" x14ac:dyDescent="0.2">
      <c r="A13" s="353"/>
      <c r="B13" s="362"/>
      <c r="C13" s="365"/>
      <c r="D13" s="365"/>
      <c r="E13" s="365"/>
      <c r="F13" s="365"/>
      <c r="G13" s="365"/>
      <c r="H13" s="365"/>
    </row>
    <row r="14" spans="1:8" x14ac:dyDescent="0.2">
      <c r="A14" s="353"/>
      <c r="B14" s="362" t="s">
        <v>373</v>
      </c>
      <c r="C14" s="365">
        <v>0</v>
      </c>
      <c r="D14" s="365">
        <v>0</v>
      </c>
      <c r="E14" s="365">
        <v>0</v>
      </c>
      <c r="F14" s="365">
        <v>0</v>
      </c>
      <c r="G14" s="365">
        <v>0</v>
      </c>
      <c r="H14" s="365">
        <v>0</v>
      </c>
    </row>
    <row r="15" spans="1:8" x14ac:dyDescent="0.2">
      <c r="A15" s="356"/>
      <c r="B15" s="366"/>
      <c r="C15" s="367"/>
      <c r="D15" s="367"/>
      <c r="E15" s="367"/>
      <c r="F15" s="367"/>
      <c r="G15" s="367"/>
      <c r="H15" s="367"/>
    </row>
    <row r="16" spans="1:8" x14ac:dyDescent="0.2">
      <c r="A16" s="368"/>
      <c r="B16" s="360" t="s">
        <v>753</v>
      </c>
      <c r="C16" s="361">
        <v>35121100</v>
      </c>
      <c r="D16" s="361">
        <v>-20092029.530000001</v>
      </c>
      <c r="E16" s="361">
        <v>15029070.470000001</v>
      </c>
      <c r="F16" s="361">
        <v>9836921.8100000005</v>
      </c>
      <c r="G16" s="361">
        <v>9836921.8100000005</v>
      </c>
      <c r="H16" s="361">
        <v>5192148.66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9764-2023-44EE-922D-A6984325F723}">
  <sheetPr codeName="Sheet27">
    <pageSetUpPr fitToPage="1"/>
  </sheetPr>
  <dimension ref="A1:H52"/>
  <sheetViews>
    <sheetView showGridLines="0" topLeftCell="A34" workbookViewId="0">
      <selection activeCell="J59" sqref="J59"/>
    </sheetView>
  </sheetViews>
  <sheetFormatPr baseColWidth="10" defaultColWidth="12" defaultRowHeight="11.25" x14ac:dyDescent="0.2"/>
  <cols>
    <col min="1" max="1" width="2.83203125" style="83" customWidth="1"/>
    <col min="2" max="2" width="60.83203125" style="83" customWidth="1"/>
    <col min="3" max="8" width="18.33203125" style="83" customWidth="1"/>
    <col min="9" max="16384" width="12" style="83"/>
  </cols>
  <sheetData>
    <row r="1" spans="1:8" ht="45" customHeight="1" x14ac:dyDescent="0.2">
      <c r="A1" s="806" t="s">
        <v>758</v>
      </c>
      <c r="B1" s="807"/>
      <c r="C1" s="807"/>
      <c r="D1" s="807"/>
      <c r="E1" s="807"/>
      <c r="F1" s="807"/>
      <c r="G1" s="807"/>
      <c r="H1" s="808"/>
    </row>
    <row r="2" spans="1:8" x14ac:dyDescent="0.2">
      <c r="B2" s="369"/>
      <c r="C2" s="369"/>
      <c r="D2" s="369"/>
      <c r="E2" s="369"/>
      <c r="F2" s="369"/>
      <c r="G2" s="369"/>
      <c r="H2" s="369"/>
    </row>
    <row r="3" spans="1:8" x14ac:dyDescent="0.2">
      <c r="A3" s="811" t="s">
        <v>55</v>
      </c>
      <c r="B3" s="812"/>
      <c r="C3" s="806" t="s">
        <v>731</v>
      </c>
      <c r="D3" s="807"/>
      <c r="E3" s="807"/>
      <c r="F3" s="807"/>
      <c r="G3" s="808"/>
      <c r="H3" s="809" t="s">
        <v>732</v>
      </c>
    </row>
    <row r="4" spans="1:8" ht="24.95" customHeight="1" x14ac:dyDescent="0.2">
      <c r="A4" s="813"/>
      <c r="B4" s="814"/>
      <c r="C4" s="348" t="s">
        <v>733</v>
      </c>
      <c r="D4" s="348" t="s">
        <v>734</v>
      </c>
      <c r="E4" s="348" t="s">
        <v>707</v>
      </c>
      <c r="F4" s="348" t="s">
        <v>708</v>
      </c>
      <c r="G4" s="348" t="s">
        <v>735</v>
      </c>
      <c r="H4" s="810"/>
    </row>
    <row r="5" spans="1:8" x14ac:dyDescent="0.2">
      <c r="A5" s="815"/>
      <c r="B5" s="816"/>
      <c r="C5" s="349">
        <v>1</v>
      </c>
      <c r="D5" s="349">
        <v>2</v>
      </c>
      <c r="E5" s="349" t="s">
        <v>736</v>
      </c>
      <c r="F5" s="349">
        <v>4</v>
      </c>
      <c r="G5" s="349">
        <v>5</v>
      </c>
      <c r="H5" s="349" t="s">
        <v>737</v>
      </c>
    </row>
    <row r="6" spans="1:8" x14ac:dyDescent="0.2">
      <c r="A6" s="370"/>
      <c r="B6" s="371"/>
      <c r="C6" s="372"/>
      <c r="D6" s="372"/>
      <c r="E6" s="372"/>
      <c r="F6" s="372"/>
      <c r="G6" s="372"/>
      <c r="H6" s="372"/>
    </row>
    <row r="7" spans="1:8" x14ac:dyDescent="0.2">
      <c r="A7" s="373" t="s">
        <v>759</v>
      </c>
      <c r="B7" s="374"/>
      <c r="C7" s="355">
        <v>35121100</v>
      </c>
      <c r="D7" s="355">
        <v>-20092029.530000001</v>
      </c>
      <c r="E7" s="355">
        <v>15029070.470000001</v>
      </c>
      <c r="F7" s="355">
        <v>9836921.8100000005</v>
      </c>
      <c r="G7" s="355">
        <v>9836921.8100000005</v>
      </c>
      <c r="H7" s="355">
        <v>5192148.66</v>
      </c>
    </row>
    <row r="8" spans="1:8" x14ac:dyDescent="0.2">
      <c r="A8" s="373" t="s">
        <v>760</v>
      </c>
      <c r="B8" s="374"/>
      <c r="C8" s="355">
        <v>0</v>
      </c>
      <c r="D8" s="355">
        <v>0</v>
      </c>
      <c r="E8" s="355">
        <v>0</v>
      </c>
      <c r="F8" s="355">
        <v>0</v>
      </c>
      <c r="G8" s="355">
        <v>0</v>
      </c>
      <c r="H8" s="355">
        <v>0</v>
      </c>
    </row>
    <row r="9" spans="1:8" x14ac:dyDescent="0.2">
      <c r="A9" s="373" t="s">
        <v>761</v>
      </c>
      <c r="B9" s="374"/>
      <c r="C9" s="355">
        <v>0</v>
      </c>
      <c r="D9" s="355">
        <v>0</v>
      </c>
      <c r="E9" s="355">
        <v>0</v>
      </c>
      <c r="F9" s="355">
        <v>0</v>
      </c>
      <c r="G9" s="355">
        <v>0</v>
      </c>
      <c r="H9" s="355">
        <v>0</v>
      </c>
    </row>
    <row r="10" spans="1:8" x14ac:dyDescent="0.2">
      <c r="A10" s="373" t="s">
        <v>762</v>
      </c>
      <c r="B10" s="374"/>
      <c r="C10" s="355">
        <v>0</v>
      </c>
      <c r="D10" s="355">
        <v>0</v>
      </c>
      <c r="E10" s="355">
        <v>0</v>
      </c>
      <c r="F10" s="355">
        <v>0</v>
      </c>
      <c r="G10" s="355">
        <v>0</v>
      </c>
      <c r="H10" s="355">
        <v>0</v>
      </c>
    </row>
    <row r="11" spans="1:8" x14ac:dyDescent="0.2">
      <c r="A11" s="373" t="s">
        <v>763</v>
      </c>
      <c r="B11" s="374"/>
      <c r="C11" s="355">
        <v>0</v>
      </c>
      <c r="D11" s="355">
        <v>0</v>
      </c>
      <c r="E11" s="355">
        <v>0</v>
      </c>
      <c r="F11" s="355">
        <v>0</v>
      </c>
      <c r="G11" s="355">
        <v>0</v>
      </c>
      <c r="H11" s="355">
        <v>0</v>
      </c>
    </row>
    <row r="12" spans="1:8" x14ac:dyDescent="0.2">
      <c r="A12" s="373" t="s">
        <v>764</v>
      </c>
      <c r="B12" s="374"/>
      <c r="C12" s="355">
        <v>0</v>
      </c>
      <c r="D12" s="355">
        <v>0</v>
      </c>
      <c r="E12" s="355">
        <v>0</v>
      </c>
      <c r="F12" s="355">
        <v>0</v>
      </c>
      <c r="G12" s="355">
        <v>0</v>
      </c>
      <c r="H12" s="355">
        <v>0</v>
      </c>
    </row>
    <row r="13" spans="1:8" x14ac:dyDescent="0.2">
      <c r="A13" s="373" t="s">
        <v>765</v>
      </c>
      <c r="B13" s="374"/>
      <c r="C13" s="355">
        <v>0</v>
      </c>
      <c r="D13" s="355">
        <v>0</v>
      </c>
      <c r="E13" s="355">
        <v>0</v>
      </c>
      <c r="F13" s="355">
        <v>0</v>
      </c>
      <c r="G13" s="355">
        <v>0</v>
      </c>
      <c r="H13" s="355">
        <v>0</v>
      </c>
    </row>
    <row r="14" spans="1:8" x14ac:dyDescent="0.2">
      <c r="A14" s="373" t="s">
        <v>766</v>
      </c>
      <c r="B14" s="374"/>
      <c r="C14" s="355"/>
      <c r="D14" s="355"/>
      <c r="E14" s="355"/>
      <c r="F14" s="355"/>
      <c r="G14" s="355"/>
      <c r="H14" s="355"/>
    </row>
    <row r="15" spans="1:8" x14ac:dyDescent="0.2">
      <c r="A15" s="373"/>
      <c r="B15" s="375"/>
      <c r="C15" s="358"/>
      <c r="D15" s="358"/>
      <c r="E15" s="358"/>
      <c r="F15" s="358"/>
      <c r="G15" s="358"/>
      <c r="H15" s="358"/>
    </row>
    <row r="16" spans="1:8" x14ac:dyDescent="0.2">
      <c r="A16" s="376"/>
      <c r="B16" s="377" t="s">
        <v>753</v>
      </c>
      <c r="C16" s="378">
        <v>35121100</v>
      </c>
      <c r="D16" s="378">
        <v>-20092029.530000001</v>
      </c>
      <c r="E16" s="378">
        <v>15029070.470000001</v>
      </c>
      <c r="F16" s="378">
        <v>9836921.8100000005</v>
      </c>
      <c r="G16" s="378">
        <v>9836921.8100000005</v>
      </c>
      <c r="H16" s="378">
        <v>5192148.66</v>
      </c>
    </row>
    <row r="19" spans="1:8" ht="45" customHeight="1" x14ac:dyDescent="0.2">
      <c r="A19" s="806" t="s">
        <v>767</v>
      </c>
      <c r="B19" s="807"/>
      <c r="C19" s="807"/>
      <c r="D19" s="807"/>
      <c r="E19" s="807"/>
      <c r="F19" s="807"/>
      <c r="G19" s="807"/>
      <c r="H19" s="808"/>
    </row>
    <row r="21" spans="1:8" x14ac:dyDescent="0.2">
      <c r="A21" s="811" t="s">
        <v>55</v>
      </c>
      <c r="B21" s="812"/>
      <c r="C21" s="806" t="s">
        <v>731</v>
      </c>
      <c r="D21" s="807"/>
      <c r="E21" s="807"/>
      <c r="F21" s="807"/>
      <c r="G21" s="808"/>
      <c r="H21" s="809" t="s">
        <v>732</v>
      </c>
    </row>
    <row r="22" spans="1:8" ht="22.5" x14ac:dyDescent="0.2">
      <c r="A22" s="813"/>
      <c r="B22" s="814"/>
      <c r="C22" s="348" t="s">
        <v>733</v>
      </c>
      <c r="D22" s="348" t="s">
        <v>734</v>
      </c>
      <c r="E22" s="348" t="s">
        <v>707</v>
      </c>
      <c r="F22" s="348" t="s">
        <v>708</v>
      </c>
      <c r="G22" s="348" t="s">
        <v>735</v>
      </c>
      <c r="H22" s="810"/>
    </row>
    <row r="23" spans="1:8" x14ac:dyDescent="0.2">
      <c r="A23" s="815"/>
      <c r="B23" s="816"/>
      <c r="C23" s="349">
        <v>1</v>
      </c>
      <c r="D23" s="349">
        <v>2</v>
      </c>
      <c r="E23" s="349" t="s">
        <v>736</v>
      </c>
      <c r="F23" s="349">
        <v>4</v>
      </c>
      <c r="G23" s="349">
        <v>5</v>
      </c>
      <c r="H23" s="349" t="s">
        <v>737</v>
      </c>
    </row>
    <row r="24" spans="1:8" x14ac:dyDescent="0.2">
      <c r="A24" s="370"/>
      <c r="B24" s="379"/>
      <c r="C24" s="380"/>
      <c r="D24" s="380"/>
      <c r="E24" s="380"/>
      <c r="F24" s="380"/>
      <c r="G24" s="380"/>
      <c r="H24" s="380"/>
    </row>
    <row r="25" spans="1:8" x14ac:dyDescent="0.2">
      <c r="A25" s="373" t="s">
        <v>768</v>
      </c>
      <c r="B25" s="381"/>
      <c r="C25" s="382"/>
      <c r="D25" s="382"/>
      <c r="E25" s="382"/>
      <c r="F25" s="382"/>
      <c r="G25" s="382"/>
      <c r="H25" s="382"/>
    </row>
    <row r="26" spans="1:8" x14ac:dyDescent="0.2">
      <c r="A26" s="373" t="s">
        <v>769</v>
      </c>
      <c r="B26" s="381"/>
      <c r="C26" s="382"/>
      <c r="D26" s="382"/>
      <c r="E26" s="382"/>
      <c r="F26" s="382"/>
      <c r="G26" s="382"/>
      <c r="H26" s="382"/>
    </row>
    <row r="27" spans="1:8" x14ac:dyDescent="0.2">
      <c r="A27" s="373" t="s">
        <v>770</v>
      </c>
      <c r="B27" s="381"/>
      <c r="C27" s="382"/>
      <c r="D27" s="382"/>
      <c r="E27" s="382"/>
      <c r="F27" s="382"/>
      <c r="G27" s="382"/>
      <c r="H27" s="382"/>
    </row>
    <row r="28" spans="1:8" x14ac:dyDescent="0.2">
      <c r="A28" s="373" t="s">
        <v>771</v>
      </c>
      <c r="B28" s="381"/>
      <c r="C28" s="382"/>
      <c r="D28" s="382"/>
      <c r="E28" s="382"/>
      <c r="F28" s="382"/>
      <c r="G28" s="382"/>
      <c r="H28" s="382"/>
    </row>
    <row r="29" spans="1:8" x14ac:dyDescent="0.2">
      <c r="A29" s="373"/>
      <c r="B29" s="381"/>
      <c r="C29" s="383"/>
      <c r="D29" s="383"/>
      <c r="E29" s="383"/>
      <c r="F29" s="383"/>
      <c r="G29" s="383"/>
      <c r="H29" s="383"/>
    </row>
    <row r="30" spans="1:8" x14ac:dyDescent="0.2">
      <c r="A30" s="376"/>
      <c r="B30" s="377" t="s">
        <v>753</v>
      </c>
      <c r="C30" s="378"/>
      <c r="D30" s="378"/>
      <c r="E30" s="378"/>
      <c r="F30" s="378"/>
      <c r="G30" s="378"/>
      <c r="H30" s="378"/>
    </row>
    <row r="33" spans="1:8" ht="45" customHeight="1" x14ac:dyDescent="0.2">
      <c r="A33" s="806" t="s">
        <v>772</v>
      </c>
      <c r="B33" s="807"/>
      <c r="C33" s="807"/>
      <c r="D33" s="807"/>
      <c r="E33" s="807"/>
      <c r="F33" s="807"/>
      <c r="G33" s="807"/>
      <c r="H33" s="808"/>
    </row>
    <row r="34" spans="1:8" x14ac:dyDescent="0.2">
      <c r="A34" s="811" t="s">
        <v>55</v>
      </c>
      <c r="B34" s="812"/>
      <c r="C34" s="806" t="s">
        <v>731</v>
      </c>
      <c r="D34" s="807"/>
      <c r="E34" s="807"/>
      <c r="F34" s="807"/>
      <c r="G34" s="808"/>
      <c r="H34" s="809" t="s">
        <v>732</v>
      </c>
    </row>
    <row r="35" spans="1:8" ht="22.5" x14ac:dyDescent="0.2">
      <c r="A35" s="813"/>
      <c r="B35" s="814"/>
      <c r="C35" s="348" t="s">
        <v>733</v>
      </c>
      <c r="D35" s="348" t="s">
        <v>734</v>
      </c>
      <c r="E35" s="348" t="s">
        <v>707</v>
      </c>
      <c r="F35" s="348" t="s">
        <v>708</v>
      </c>
      <c r="G35" s="348" t="s">
        <v>735</v>
      </c>
      <c r="H35" s="810"/>
    </row>
    <row r="36" spans="1:8" x14ac:dyDescent="0.2">
      <c r="A36" s="815"/>
      <c r="B36" s="816"/>
      <c r="C36" s="349">
        <v>1</v>
      </c>
      <c r="D36" s="349">
        <v>2</v>
      </c>
      <c r="E36" s="349" t="s">
        <v>736</v>
      </c>
      <c r="F36" s="349">
        <v>4</v>
      </c>
      <c r="G36" s="349">
        <v>5</v>
      </c>
      <c r="H36" s="349" t="s">
        <v>737</v>
      </c>
    </row>
    <row r="37" spans="1:8" x14ac:dyDescent="0.2">
      <c r="A37" s="370"/>
      <c r="B37" s="379"/>
      <c r="C37" s="380"/>
      <c r="D37" s="380"/>
      <c r="E37" s="380"/>
      <c r="F37" s="380"/>
      <c r="G37" s="380"/>
      <c r="H37" s="380"/>
    </row>
    <row r="38" spans="1:8" ht="22.5" x14ac:dyDescent="0.2">
      <c r="A38" s="373"/>
      <c r="B38" s="384" t="s">
        <v>773</v>
      </c>
      <c r="C38" s="382">
        <v>35121100</v>
      </c>
      <c r="D38" s="382">
        <v>-20092029.530000001</v>
      </c>
      <c r="E38" s="382">
        <v>15029070.470000001</v>
      </c>
      <c r="F38" s="382">
        <v>9836921.8100000005</v>
      </c>
      <c r="G38" s="382">
        <v>9836921.8100000005</v>
      </c>
      <c r="H38" s="382">
        <v>5192148.66</v>
      </c>
    </row>
    <row r="39" spans="1:8" x14ac:dyDescent="0.2">
      <c r="A39" s="373"/>
      <c r="B39" s="384"/>
      <c r="C39" s="382"/>
      <c r="D39" s="382"/>
      <c r="E39" s="382"/>
      <c r="F39" s="382"/>
      <c r="G39" s="382"/>
      <c r="H39" s="382"/>
    </row>
    <row r="40" spans="1:8" x14ac:dyDescent="0.2">
      <c r="A40" s="373"/>
      <c r="B40" s="384" t="s">
        <v>774</v>
      </c>
      <c r="C40" s="382"/>
      <c r="D40" s="382"/>
      <c r="E40" s="382"/>
      <c r="F40" s="382"/>
      <c r="G40" s="382"/>
      <c r="H40" s="382"/>
    </row>
    <row r="41" spans="1:8" x14ac:dyDescent="0.2">
      <c r="A41" s="373"/>
      <c r="B41" s="384"/>
      <c r="C41" s="382"/>
      <c r="D41" s="382"/>
      <c r="E41" s="382"/>
      <c r="F41" s="382"/>
      <c r="G41" s="382"/>
      <c r="H41" s="382"/>
    </row>
    <row r="42" spans="1:8" ht="22.5" x14ac:dyDescent="0.2">
      <c r="A42" s="373"/>
      <c r="B42" s="384" t="s">
        <v>775</v>
      </c>
      <c r="C42" s="382"/>
      <c r="D42" s="382"/>
      <c r="E42" s="382"/>
      <c r="F42" s="382"/>
      <c r="G42" s="382"/>
      <c r="H42" s="382"/>
    </row>
    <row r="43" spans="1:8" x14ac:dyDescent="0.2">
      <c r="A43" s="373"/>
      <c r="B43" s="384"/>
      <c r="C43" s="382"/>
      <c r="D43" s="382"/>
      <c r="E43" s="382"/>
      <c r="F43" s="382"/>
      <c r="G43" s="382"/>
      <c r="H43" s="382"/>
    </row>
    <row r="44" spans="1:8" ht="22.5" x14ac:dyDescent="0.2">
      <c r="A44" s="373"/>
      <c r="B44" s="384" t="s">
        <v>776</v>
      </c>
      <c r="C44" s="382"/>
      <c r="D44" s="382"/>
      <c r="E44" s="382"/>
      <c r="F44" s="382"/>
      <c r="G44" s="382"/>
      <c r="H44" s="382"/>
    </row>
    <row r="45" spans="1:8" x14ac:dyDescent="0.2">
      <c r="A45" s="373"/>
      <c r="B45" s="384"/>
      <c r="C45" s="382"/>
      <c r="D45" s="382"/>
      <c r="E45" s="382"/>
      <c r="F45" s="382"/>
      <c r="G45" s="382"/>
      <c r="H45" s="382"/>
    </row>
    <row r="46" spans="1:8" ht="22.5" x14ac:dyDescent="0.2">
      <c r="A46" s="373"/>
      <c r="B46" s="384" t="s">
        <v>777</v>
      </c>
      <c r="C46" s="382"/>
      <c r="D46" s="382"/>
      <c r="E46" s="382"/>
      <c r="F46" s="382"/>
      <c r="G46" s="382"/>
      <c r="H46" s="382"/>
    </row>
    <row r="47" spans="1:8" x14ac:dyDescent="0.2">
      <c r="A47" s="373"/>
      <c r="B47" s="384"/>
      <c r="C47" s="382"/>
      <c r="D47" s="382"/>
      <c r="E47" s="382"/>
      <c r="F47" s="382"/>
      <c r="G47" s="382"/>
      <c r="H47" s="382"/>
    </row>
    <row r="48" spans="1:8" ht="22.5" x14ac:dyDescent="0.2">
      <c r="A48" s="373"/>
      <c r="B48" s="384" t="s">
        <v>778</v>
      </c>
      <c r="C48" s="382"/>
      <c r="D48" s="382"/>
      <c r="E48" s="382"/>
      <c r="F48" s="382"/>
      <c r="G48" s="382"/>
      <c r="H48" s="382"/>
    </row>
    <row r="49" spans="1:8" x14ac:dyDescent="0.2">
      <c r="A49" s="373"/>
      <c r="B49" s="384"/>
      <c r="C49" s="382"/>
      <c r="D49" s="382"/>
      <c r="E49" s="382"/>
      <c r="F49" s="382"/>
      <c r="G49" s="382"/>
      <c r="H49" s="382"/>
    </row>
    <row r="50" spans="1:8" x14ac:dyDescent="0.2">
      <c r="A50" s="373"/>
      <c r="B50" s="384" t="s">
        <v>779</v>
      </c>
      <c r="C50" s="382"/>
      <c r="D50" s="382"/>
      <c r="E50" s="382"/>
      <c r="F50" s="382"/>
      <c r="G50" s="382"/>
      <c r="H50" s="382"/>
    </row>
    <row r="51" spans="1:8" x14ac:dyDescent="0.2">
      <c r="A51" s="80"/>
      <c r="B51" s="81"/>
      <c r="C51" s="383"/>
      <c r="D51" s="383"/>
      <c r="E51" s="383"/>
      <c r="F51" s="383"/>
      <c r="G51" s="383"/>
      <c r="H51" s="383"/>
    </row>
    <row r="52" spans="1:8" x14ac:dyDescent="0.2">
      <c r="A52" s="376"/>
      <c r="B52" s="377" t="s">
        <v>753</v>
      </c>
      <c r="C52" s="378">
        <v>35121100</v>
      </c>
      <c r="D52" s="378">
        <v>-20092029.530000001</v>
      </c>
      <c r="E52" s="378">
        <v>15029070.470000001</v>
      </c>
      <c r="F52" s="378">
        <v>9836921.8100000005</v>
      </c>
      <c r="G52" s="378">
        <v>9836921.8100000005</v>
      </c>
      <c r="H52" s="378">
        <v>5192148.66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FE07-5586-4F80-8D0B-0A45E9219446}">
  <sheetPr codeName="Sheet28">
    <pageSetUpPr fitToPage="1"/>
  </sheetPr>
  <dimension ref="A1:H45"/>
  <sheetViews>
    <sheetView showGridLines="0" workbookViewId="0">
      <selection activeCell="B42" sqref="B42"/>
    </sheetView>
  </sheetViews>
  <sheetFormatPr baseColWidth="10" defaultColWidth="12" defaultRowHeight="11.25" x14ac:dyDescent="0.2"/>
  <cols>
    <col min="1" max="1" width="4.83203125" style="395" customWidth="1"/>
    <col min="2" max="2" width="65.83203125" style="395" customWidth="1"/>
    <col min="3" max="8" width="18.33203125" style="395" customWidth="1"/>
    <col min="9" max="16384" width="12" style="395"/>
  </cols>
  <sheetData>
    <row r="1" spans="1:8" ht="50.1" customHeight="1" x14ac:dyDescent="0.2">
      <c r="A1" s="806" t="s">
        <v>780</v>
      </c>
      <c r="B1" s="807"/>
      <c r="C1" s="807"/>
      <c r="D1" s="807"/>
      <c r="E1" s="807"/>
      <c r="F1" s="807"/>
      <c r="G1" s="807"/>
      <c r="H1" s="808"/>
    </row>
    <row r="2" spans="1:8" x14ac:dyDescent="0.2">
      <c r="A2" s="811" t="s">
        <v>55</v>
      </c>
      <c r="B2" s="812"/>
      <c r="C2" s="806" t="s">
        <v>731</v>
      </c>
      <c r="D2" s="807"/>
      <c r="E2" s="807"/>
      <c r="F2" s="807"/>
      <c r="G2" s="808"/>
      <c r="H2" s="809" t="s">
        <v>732</v>
      </c>
    </row>
    <row r="3" spans="1:8" ht="24.95" customHeight="1" x14ac:dyDescent="0.2">
      <c r="A3" s="813"/>
      <c r="B3" s="814"/>
      <c r="C3" s="348" t="s">
        <v>733</v>
      </c>
      <c r="D3" s="348" t="s">
        <v>734</v>
      </c>
      <c r="E3" s="348" t="s">
        <v>707</v>
      </c>
      <c r="F3" s="348" t="s">
        <v>708</v>
      </c>
      <c r="G3" s="348" t="s">
        <v>735</v>
      </c>
      <c r="H3" s="810"/>
    </row>
    <row r="4" spans="1:8" x14ac:dyDescent="0.2">
      <c r="A4" s="815"/>
      <c r="B4" s="816"/>
      <c r="C4" s="349">
        <v>1</v>
      </c>
      <c r="D4" s="349">
        <v>2</v>
      </c>
      <c r="E4" s="349" t="s">
        <v>736</v>
      </c>
      <c r="F4" s="349">
        <v>4</v>
      </c>
      <c r="G4" s="349">
        <v>5</v>
      </c>
      <c r="H4" s="349" t="s">
        <v>737</v>
      </c>
    </row>
    <row r="5" spans="1:8" x14ac:dyDescent="0.2">
      <c r="A5" s="385"/>
      <c r="B5" s="386"/>
      <c r="C5" s="352"/>
      <c r="D5" s="352"/>
      <c r="E5" s="352"/>
      <c r="F5" s="352"/>
      <c r="G5" s="352"/>
      <c r="H5" s="352"/>
    </row>
    <row r="6" spans="1:8" x14ac:dyDescent="0.2">
      <c r="A6" s="387" t="s">
        <v>781</v>
      </c>
      <c r="B6" s="388"/>
      <c r="C6" s="355">
        <v>0</v>
      </c>
      <c r="D6" s="355">
        <v>0</v>
      </c>
      <c r="E6" s="355">
        <v>0</v>
      </c>
      <c r="F6" s="355">
        <v>0</v>
      </c>
      <c r="G6" s="355">
        <v>0</v>
      </c>
      <c r="H6" s="355">
        <v>0</v>
      </c>
    </row>
    <row r="7" spans="1:8" x14ac:dyDescent="0.2">
      <c r="A7" s="389"/>
      <c r="B7" s="390" t="s">
        <v>782</v>
      </c>
      <c r="C7" s="355">
        <v>0</v>
      </c>
      <c r="D7" s="355">
        <v>0</v>
      </c>
      <c r="E7" s="355">
        <v>0</v>
      </c>
      <c r="F7" s="355">
        <v>0</v>
      </c>
      <c r="G7" s="355">
        <v>0</v>
      </c>
      <c r="H7" s="355">
        <v>0</v>
      </c>
    </row>
    <row r="8" spans="1:8" x14ac:dyDescent="0.2">
      <c r="A8" s="389"/>
      <c r="B8" s="390" t="s">
        <v>783</v>
      </c>
      <c r="C8" s="355">
        <v>0</v>
      </c>
      <c r="D8" s="355">
        <v>0</v>
      </c>
      <c r="E8" s="355">
        <v>0</v>
      </c>
      <c r="F8" s="355">
        <v>0</v>
      </c>
      <c r="G8" s="355">
        <v>0</v>
      </c>
      <c r="H8" s="355">
        <v>0</v>
      </c>
    </row>
    <row r="9" spans="1:8" x14ac:dyDescent="0.2">
      <c r="A9" s="389"/>
      <c r="B9" s="390" t="s">
        <v>784</v>
      </c>
      <c r="C9" s="355">
        <v>0</v>
      </c>
      <c r="D9" s="355">
        <v>0</v>
      </c>
      <c r="E9" s="355">
        <v>0</v>
      </c>
      <c r="F9" s="355">
        <v>0</v>
      </c>
      <c r="G9" s="355">
        <v>0</v>
      </c>
      <c r="H9" s="355">
        <v>0</v>
      </c>
    </row>
    <row r="10" spans="1:8" x14ac:dyDescent="0.2">
      <c r="A10" s="389"/>
      <c r="B10" s="390" t="s">
        <v>785</v>
      </c>
      <c r="C10" s="355">
        <v>0</v>
      </c>
      <c r="D10" s="355">
        <v>0</v>
      </c>
      <c r="E10" s="355">
        <v>0</v>
      </c>
      <c r="F10" s="355">
        <v>0</v>
      </c>
      <c r="G10" s="355">
        <v>0</v>
      </c>
      <c r="H10" s="355">
        <v>0</v>
      </c>
    </row>
    <row r="11" spans="1:8" x14ac:dyDescent="0.2">
      <c r="A11" s="389"/>
      <c r="B11" s="390" t="s">
        <v>786</v>
      </c>
      <c r="C11" s="355">
        <v>0</v>
      </c>
      <c r="D11" s="355">
        <v>0</v>
      </c>
      <c r="E11" s="355">
        <v>0</v>
      </c>
      <c r="F11" s="355">
        <v>0</v>
      </c>
      <c r="G11" s="355">
        <v>0</v>
      </c>
      <c r="H11" s="355">
        <v>0</v>
      </c>
    </row>
    <row r="12" spans="1:8" x14ac:dyDescent="0.2">
      <c r="A12" s="389"/>
      <c r="B12" s="390" t="s">
        <v>787</v>
      </c>
      <c r="C12" s="355">
        <v>0</v>
      </c>
      <c r="D12" s="355">
        <v>0</v>
      </c>
      <c r="E12" s="355">
        <v>0</v>
      </c>
      <c r="F12" s="355">
        <v>0</v>
      </c>
      <c r="G12" s="355">
        <v>0</v>
      </c>
      <c r="H12" s="355">
        <v>0</v>
      </c>
    </row>
    <row r="13" spans="1:8" x14ac:dyDescent="0.2">
      <c r="A13" s="389"/>
      <c r="B13" s="390" t="s">
        <v>788</v>
      </c>
      <c r="C13" s="355">
        <v>0</v>
      </c>
      <c r="D13" s="355">
        <v>0</v>
      </c>
      <c r="E13" s="355">
        <v>0</v>
      </c>
      <c r="F13" s="355">
        <v>0</v>
      </c>
      <c r="G13" s="355">
        <v>0</v>
      </c>
      <c r="H13" s="355">
        <v>0</v>
      </c>
    </row>
    <row r="14" spans="1:8" x14ac:dyDescent="0.2">
      <c r="A14" s="389"/>
      <c r="B14" s="390" t="s">
        <v>424</v>
      </c>
      <c r="C14" s="355">
        <v>0</v>
      </c>
      <c r="D14" s="355">
        <v>0</v>
      </c>
      <c r="E14" s="355">
        <v>0</v>
      </c>
      <c r="F14" s="355">
        <v>0</v>
      </c>
      <c r="G14" s="355">
        <v>0</v>
      </c>
      <c r="H14" s="355">
        <v>0</v>
      </c>
    </row>
    <row r="15" spans="1:8" x14ac:dyDescent="0.2">
      <c r="A15" s="391"/>
      <c r="B15" s="390"/>
      <c r="C15" s="355"/>
      <c r="D15" s="355"/>
      <c r="E15" s="355"/>
      <c r="F15" s="355"/>
      <c r="G15" s="355"/>
      <c r="H15" s="355"/>
    </row>
    <row r="16" spans="1:8" x14ac:dyDescent="0.2">
      <c r="A16" s="387" t="s">
        <v>789</v>
      </c>
      <c r="B16" s="392"/>
      <c r="C16" s="355">
        <v>35121100</v>
      </c>
      <c r="D16" s="355">
        <v>-20092029.530000001</v>
      </c>
      <c r="E16" s="355">
        <v>15029070.470000001</v>
      </c>
      <c r="F16" s="355">
        <v>9836921.8100000005</v>
      </c>
      <c r="G16" s="355">
        <v>9836921.8100000005</v>
      </c>
      <c r="H16" s="355">
        <v>5192148.66</v>
      </c>
    </row>
    <row r="17" spans="1:8" x14ac:dyDescent="0.2">
      <c r="A17" s="389"/>
      <c r="B17" s="390" t="s">
        <v>790</v>
      </c>
      <c r="C17" s="355">
        <v>0</v>
      </c>
      <c r="D17" s="355">
        <v>0</v>
      </c>
      <c r="E17" s="355">
        <v>0</v>
      </c>
      <c r="F17" s="355">
        <v>0</v>
      </c>
      <c r="G17" s="355">
        <v>0</v>
      </c>
      <c r="H17" s="355">
        <v>0</v>
      </c>
    </row>
    <row r="18" spans="1:8" x14ac:dyDescent="0.2">
      <c r="A18" s="389"/>
      <c r="B18" s="390" t="s">
        <v>791</v>
      </c>
      <c r="C18" s="355">
        <v>35121100</v>
      </c>
      <c r="D18" s="355">
        <v>-20092029.530000001</v>
      </c>
      <c r="E18" s="355">
        <v>15029070.470000001</v>
      </c>
      <c r="F18" s="355">
        <v>9836921.8100000005</v>
      </c>
      <c r="G18" s="355">
        <v>9836921.8100000005</v>
      </c>
      <c r="H18" s="355">
        <v>5192148.66</v>
      </c>
    </row>
    <row r="19" spans="1:8" x14ac:dyDescent="0.2">
      <c r="A19" s="389"/>
      <c r="B19" s="390" t="s">
        <v>792</v>
      </c>
      <c r="C19" s="355">
        <v>0</v>
      </c>
      <c r="D19" s="355">
        <v>0</v>
      </c>
      <c r="E19" s="355">
        <v>0</v>
      </c>
      <c r="F19" s="355">
        <v>0</v>
      </c>
      <c r="G19" s="355">
        <v>0</v>
      </c>
      <c r="H19" s="355">
        <v>0</v>
      </c>
    </row>
    <row r="20" spans="1:8" x14ac:dyDescent="0.2">
      <c r="A20" s="389"/>
      <c r="B20" s="390" t="s">
        <v>793</v>
      </c>
      <c r="C20" s="355">
        <v>0</v>
      </c>
      <c r="D20" s="355">
        <v>0</v>
      </c>
      <c r="E20" s="355">
        <v>0</v>
      </c>
      <c r="F20" s="355">
        <v>0</v>
      </c>
      <c r="G20" s="355">
        <v>0</v>
      </c>
      <c r="H20" s="355">
        <v>0</v>
      </c>
    </row>
    <row r="21" spans="1:8" x14ac:dyDescent="0.2">
      <c r="A21" s="389"/>
      <c r="B21" s="390" t="s">
        <v>794</v>
      </c>
      <c r="C21" s="355">
        <v>0</v>
      </c>
      <c r="D21" s="355">
        <v>0</v>
      </c>
      <c r="E21" s="355">
        <v>0</v>
      </c>
      <c r="F21" s="355">
        <v>0</v>
      </c>
      <c r="G21" s="355">
        <v>0</v>
      </c>
      <c r="H21" s="355">
        <v>0</v>
      </c>
    </row>
    <row r="22" spans="1:8" x14ac:dyDescent="0.2">
      <c r="A22" s="389"/>
      <c r="B22" s="390" t="s">
        <v>795</v>
      </c>
      <c r="C22" s="355">
        <v>0</v>
      </c>
      <c r="D22" s="355">
        <v>0</v>
      </c>
      <c r="E22" s="355">
        <v>0</v>
      </c>
      <c r="F22" s="355">
        <v>0</v>
      </c>
      <c r="G22" s="355">
        <v>0</v>
      </c>
      <c r="H22" s="355">
        <v>0</v>
      </c>
    </row>
    <row r="23" spans="1:8" x14ac:dyDescent="0.2">
      <c r="A23" s="389"/>
      <c r="B23" s="390" t="s">
        <v>796</v>
      </c>
      <c r="C23" s="355">
        <v>0</v>
      </c>
      <c r="D23" s="355">
        <v>0</v>
      </c>
      <c r="E23" s="355">
        <v>0</v>
      </c>
      <c r="F23" s="355">
        <v>0</v>
      </c>
      <c r="G23" s="355">
        <v>0</v>
      </c>
      <c r="H23" s="355">
        <v>0</v>
      </c>
    </row>
    <row r="24" spans="1:8" x14ac:dyDescent="0.2">
      <c r="A24" s="391"/>
      <c r="B24" s="390"/>
      <c r="C24" s="355"/>
      <c r="D24" s="355"/>
      <c r="E24" s="355"/>
      <c r="F24" s="355"/>
      <c r="G24" s="355"/>
      <c r="H24" s="355"/>
    </row>
    <row r="25" spans="1:8" x14ac:dyDescent="0.2">
      <c r="A25" s="387" t="s">
        <v>797</v>
      </c>
      <c r="B25" s="392"/>
      <c r="C25" s="355">
        <v>0</v>
      </c>
      <c r="D25" s="355">
        <v>0</v>
      </c>
      <c r="E25" s="355">
        <v>0</v>
      </c>
      <c r="F25" s="355">
        <v>0</v>
      </c>
      <c r="G25" s="355">
        <v>0</v>
      </c>
      <c r="H25" s="355">
        <v>0</v>
      </c>
    </row>
    <row r="26" spans="1:8" x14ac:dyDescent="0.2">
      <c r="A26" s="389"/>
      <c r="B26" s="390" t="s">
        <v>798</v>
      </c>
      <c r="C26" s="355">
        <v>0</v>
      </c>
      <c r="D26" s="355">
        <v>0</v>
      </c>
      <c r="E26" s="355">
        <v>0</v>
      </c>
      <c r="F26" s="355">
        <v>0</v>
      </c>
      <c r="G26" s="355">
        <v>0</v>
      </c>
      <c r="H26" s="355">
        <v>0</v>
      </c>
    </row>
    <row r="27" spans="1:8" x14ac:dyDescent="0.2">
      <c r="A27" s="389"/>
      <c r="B27" s="390" t="s">
        <v>799</v>
      </c>
      <c r="C27" s="355">
        <v>0</v>
      </c>
      <c r="D27" s="355">
        <v>0</v>
      </c>
      <c r="E27" s="355">
        <v>0</v>
      </c>
      <c r="F27" s="355">
        <v>0</v>
      </c>
      <c r="G27" s="355">
        <v>0</v>
      </c>
      <c r="H27" s="355">
        <v>0</v>
      </c>
    </row>
    <row r="28" spans="1:8" x14ac:dyDescent="0.2">
      <c r="A28" s="389"/>
      <c r="B28" s="390" t="s">
        <v>800</v>
      </c>
      <c r="C28" s="355">
        <v>0</v>
      </c>
      <c r="D28" s="355">
        <v>0</v>
      </c>
      <c r="E28" s="355">
        <v>0</v>
      </c>
      <c r="F28" s="355">
        <v>0</v>
      </c>
      <c r="G28" s="355">
        <v>0</v>
      </c>
      <c r="H28" s="355">
        <v>0</v>
      </c>
    </row>
    <row r="29" spans="1:8" x14ac:dyDescent="0.2">
      <c r="A29" s="389"/>
      <c r="B29" s="390" t="s">
        <v>801</v>
      </c>
      <c r="C29" s="355">
        <v>0</v>
      </c>
      <c r="D29" s="355">
        <v>0</v>
      </c>
      <c r="E29" s="355">
        <v>0</v>
      </c>
      <c r="F29" s="355">
        <v>0</v>
      </c>
      <c r="G29" s="355">
        <v>0</v>
      </c>
      <c r="H29" s="355">
        <v>0</v>
      </c>
    </row>
    <row r="30" spans="1:8" x14ac:dyDescent="0.2">
      <c r="A30" s="389"/>
      <c r="B30" s="390" t="s">
        <v>802</v>
      </c>
      <c r="C30" s="355">
        <v>0</v>
      </c>
      <c r="D30" s="355">
        <v>0</v>
      </c>
      <c r="E30" s="355">
        <v>0</v>
      </c>
      <c r="F30" s="355">
        <v>0</v>
      </c>
      <c r="G30" s="355">
        <v>0</v>
      </c>
      <c r="H30" s="355">
        <v>0</v>
      </c>
    </row>
    <row r="31" spans="1:8" x14ac:dyDescent="0.2">
      <c r="A31" s="389"/>
      <c r="B31" s="390" t="s">
        <v>803</v>
      </c>
      <c r="C31" s="355">
        <v>0</v>
      </c>
      <c r="D31" s="355">
        <v>0</v>
      </c>
      <c r="E31" s="355">
        <v>0</v>
      </c>
      <c r="F31" s="355">
        <v>0</v>
      </c>
      <c r="G31" s="355">
        <v>0</v>
      </c>
      <c r="H31" s="355">
        <v>0</v>
      </c>
    </row>
    <row r="32" spans="1:8" x14ac:dyDescent="0.2">
      <c r="A32" s="389"/>
      <c r="B32" s="390" t="s">
        <v>804</v>
      </c>
      <c r="C32" s="355">
        <v>0</v>
      </c>
      <c r="D32" s="355">
        <v>0</v>
      </c>
      <c r="E32" s="355">
        <v>0</v>
      </c>
      <c r="F32" s="355">
        <v>0</v>
      </c>
      <c r="G32" s="355">
        <v>0</v>
      </c>
      <c r="H32" s="355">
        <v>0</v>
      </c>
    </row>
    <row r="33" spans="1:8" x14ac:dyDescent="0.2">
      <c r="A33" s="389"/>
      <c r="B33" s="390" t="s">
        <v>805</v>
      </c>
      <c r="C33" s="355">
        <v>0</v>
      </c>
      <c r="D33" s="355">
        <v>0</v>
      </c>
      <c r="E33" s="355">
        <v>0</v>
      </c>
      <c r="F33" s="355">
        <v>0</v>
      </c>
      <c r="G33" s="355">
        <v>0</v>
      </c>
      <c r="H33" s="355">
        <v>0</v>
      </c>
    </row>
    <row r="34" spans="1:8" x14ac:dyDescent="0.2">
      <c r="A34" s="389"/>
      <c r="B34" s="390" t="s">
        <v>806</v>
      </c>
      <c r="C34" s="355">
        <v>0</v>
      </c>
      <c r="D34" s="355">
        <v>0</v>
      </c>
      <c r="E34" s="355">
        <v>0</v>
      </c>
      <c r="F34" s="355">
        <v>0</v>
      </c>
      <c r="G34" s="355">
        <v>0</v>
      </c>
      <c r="H34" s="355">
        <v>0</v>
      </c>
    </row>
    <row r="35" spans="1:8" x14ac:dyDescent="0.2">
      <c r="A35" s="391"/>
      <c r="B35" s="390"/>
      <c r="C35" s="355"/>
      <c r="D35" s="355"/>
      <c r="E35" s="355"/>
      <c r="F35" s="355"/>
      <c r="G35" s="355"/>
      <c r="H35" s="355"/>
    </row>
    <row r="36" spans="1:8" x14ac:dyDescent="0.2">
      <c r="A36" s="387" t="s">
        <v>807</v>
      </c>
      <c r="B36" s="392"/>
      <c r="C36" s="355">
        <v>0</v>
      </c>
      <c r="D36" s="355">
        <v>0</v>
      </c>
      <c r="E36" s="355">
        <v>0</v>
      </c>
      <c r="F36" s="355">
        <v>0</v>
      </c>
      <c r="G36" s="355">
        <v>0</v>
      </c>
      <c r="H36" s="355">
        <v>0</v>
      </c>
    </row>
    <row r="37" spans="1:8" x14ac:dyDescent="0.2">
      <c r="A37" s="389"/>
      <c r="B37" s="390" t="s">
        <v>808</v>
      </c>
      <c r="C37" s="355">
        <v>0</v>
      </c>
      <c r="D37" s="355">
        <v>0</v>
      </c>
      <c r="E37" s="355">
        <v>0</v>
      </c>
      <c r="F37" s="355">
        <v>0</v>
      </c>
      <c r="G37" s="355">
        <v>0</v>
      </c>
      <c r="H37" s="355">
        <v>0</v>
      </c>
    </row>
    <row r="38" spans="1:8" ht="22.5" x14ac:dyDescent="0.2">
      <c r="A38" s="389"/>
      <c r="B38" s="390" t="s">
        <v>809</v>
      </c>
      <c r="C38" s="355">
        <v>0</v>
      </c>
      <c r="D38" s="355">
        <v>0</v>
      </c>
      <c r="E38" s="355">
        <v>0</v>
      </c>
      <c r="F38" s="355">
        <v>0</v>
      </c>
      <c r="G38" s="355">
        <v>0</v>
      </c>
      <c r="H38" s="355">
        <v>0</v>
      </c>
    </row>
    <row r="39" spans="1:8" x14ac:dyDescent="0.2">
      <c r="A39" s="389"/>
      <c r="B39" s="390" t="s">
        <v>810</v>
      </c>
      <c r="C39" s="355">
        <v>0</v>
      </c>
      <c r="D39" s="355">
        <v>0</v>
      </c>
      <c r="E39" s="355">
        <v>0</v>
      </c>
      <c r="F39" s="355">
        <v>0</v>
      </c>
      <c r="G39" s="355">
        <v>0</v>
      </c>
      <c r="H39" s="355">
        <v>0</v>
      </c>
    </row>
    <row r="40" spans="1:8" x14ac:dyDescent="0.2">
      <c r="A40" s="389"/>
      <c r="B40" s="390" t="s">
        <v>811</v>
      </c>
      <c r="C40" s="355">
        <v>0</v>
      </c>
      <c r="D40" s="355">
        <v>0</v>
      </c>
      <c r="E40" s="355">
        <v>0</v>
      </c>
      <c r="F40" s="355">
        <v>0</v>
      </c>
      <c r="G40" s="355">
        <v>0</v>
      </c>
      <c r="H40" s="355">
        <v>0</v>
      </c>
    </row>
    <row r="41" spans="1:8" x14ac:dyDescent="0.2">
      <c r="A41" s="391"/>
      <c r="B41" s="390"/>
      <c r="C41" s="355"/>
      <c r="D41" s="355"/>
      <c r="E41" s="355"/>
      <c r="F41" s="355"/>
      <c r="G41" s="355"/>
      <c r="H41" s="355"/>
    </row>
    <row r="42" spans="1:8" x14ac:dyDescent="0.2">
      <c r="A42" s="393"/>
      <c r="B42" s="377" t="s">
        <v>753</v>
      </c>
      <c r="C42" s="378">
        <v>35121100</v>
      </c>
      <c r="D42" s="378">
        <v>-20092029.530000001</v>
      </c>
      <c r="E42" s="378">
        <v>15029070.470000001</v>
      </c>
      <c r="F42" s="378">
        <v>9836921.8100000005</v>
      </c>
      <c r="G42" s="378">
        <v>9836921.8100000005</v>
      </c>
      <c r="H42" s="378">
        <v>5192148.66</v>
      </c>
    </row>
    <row r="43" spans="1:8" x14ac:dyDescent="0.2">
      <c r="A43" s="394"/>
      <c r="B43" s="394"/>
      <c r="C43" s="394"/>
      <c r="D43" s="394"/>
      <c r="E43" s="394"/>
      <c r="F43" s="394"/>
      <c r="G43" s="394"/>
      <c r="H43" s="394"/>
    </row>
    <row r="44" spans="1:8" x14ac:dyDescent="0.2">
      <c r="A44" s="394"/>
      <c r="B44" s="394"/>
      <c r="C44" s="394"/>
      <c r="D44" s="394"/>
      <c r="E44" s="394"/>
      <c r="F44" s="394"/>
      <c r="G44" s="394"/>
      <c r="H44" s="394"/>
    </row>
    <row r="45" spans="1:8" x14ac:dyDescent="0.2">
      <c r="A45" s="394"/>
      <c r="B45" s="394"/>
      <c r="C45" s="394"/>
      <c r="D45" s="394"/>
      <c r="E45" s="394"/>
      <c r="F45" s="394"/>
      <c r="G45" s="394"/>
      <c r="H45" s="39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AAE29-E862-4588-88BC-161931FB833F}">
  <sheetPr codeName="Sheet29">
    <pageSetUpPr fitToPage="1"/>
  </sheetPr>
  <dimension ref="B1:E35"/>
  <sheetViews>
    <sheetView showGridLines="0" topLeftCell="A13" workbookViewId="0">
      <selection activeCell="D38" sqref="D38"/>
    </sheetView>
  </sheetViews>
  <sheetFormatPr baseColWidth="10" defaultColWidth="12" defaultRowHeight="11.25" x14ac:dyDescent="0.2"/>
  <cols>
    <col min="1" max="1" width="12" style="395"/>
    <col min="2" max="2" width="35.33203125" style="395" customWidth="1"/>
    <col min="3" max="3" width="26.6640625" style="395" customWidth="1"/>
    <col min="4" max="4" width="20.83203125" style="395" customWidth="1"/>
    <col min="5" max="5" width="21.6640625" style="395" customWidth="1"/>
    <col min="6" max="16384" width="12" style="395"/>
  </cols>
  <sheetData>
    <row r="1" spans="2:5" ht="35.1" customHeight="1" x14ac:dyDescent="0.2">
      <c r="B1" s="817" t="s">
        <v>812</v>
      </c>
      <c r="C1" s="818"/>
      <c r="D1" s="818"/>
      <c r="E1" s="819"/>
    </row>
    <row r="2" spans="2:5" x14ac:dyDescent="0.2">
      <c r="B2" s="396"/>
      <c r="C2" s="396"/>
      <c r="D2" s="396"/>
      <c r="E2" s="396"/>
    </row>
    <row r="3" spans="2:5" ht="24.95" customHeight="1" x14ac:dyDescent="0.2">
      <c r="B3" s="826" t="s">
        <v>813</v>
      </c>
      <c r="C3" s="397" t="s">
        <v>814</v>
      </c>
      <c r="D3" s="397" t="s">
        <v>815</v>
      </c>
      <c r="E3" s="398" t="s">
        <v>88</v>
      </c>
    </row>
    <row r="4" spans="2:5" x14ac:dyDescent="0.2">
      <c r="B4" s="827"/>
      <c r="C4" s="398" t="s">
        <v>816</v>
      </c>
      <c r="D4" s="398" t="s">
        <v>817</v>
      </c>
      <c r="E4" s="398" t="s">
        <v>818</v>
      </c>
    </row>
    <row r="5" spans="2:5" ht="15" customHeight="1" x14ac:dyDescent="0.2">
      <c r="B5" s="820" t="s">
        <v>819</v>
      </c>
      <c r="C5" s="821"/>
      <c r="D5" s="821"/>
      <c r="E5" s="822"/>
    </row>
    <row r="6" spans="2:5" x14ac:dyDescent="0.2">
      <c r="B6" s="399" t="s">
        <v>52</v>
      </c>
      <c r="C6" s="400"/>
      <c r="D6" s="400"/>
      <c r="E6" s="400"/>
    </row>
    <row r="7" spans="2:5" x14ac:dyDescent="0.2">
      <c r="B7" s="399"/>
      <c r="C7" s="401" t="s">
        <v>130</v>
      </c>
      <c r="D7" s="400"/>
      <c r="E7" s="400"/>
    </row>
    <row r="8" spans="2:5" x14ac:dyDescent="0.2">
      <c r="B8" s="399"/>
      <c r="C8" s="400"/>
      <c r="D8" s="400"/>
      <c r="E8" s="400"/>
    </row>
    <row r="9" spans="2:5" x14ac:dyDescent="0.2">
      <c r="B9" s="399"/>
      <c r="C9" s="400"/>
      <c r="D9" s="400"/>
      <c r="E9" s="400"/>
    </row>
    <row r="10" spans="2:5" x14ac:dyDescent="0.2">
      <c r="B10" s="399"/>
      <c r="C10" s="400"/>
      <c r="D10" s="400"/>
      <c r="E10" s="400"/>
    </row>
    <row r="11" spans="2:5" x14ac:dyDescent="0.2">
      <c r="B11" s="399"/>
      <c r="C11" s="400"/>
      <c r="D11" s="400"/>
      <c r="E11" s="400"/>
    </row>
    <row r="12" spans="2:5" x14ac:dyDescent="0.2">
      <c r="B12" s="399"/>
      <c r="C12" s="400"/>
      <c r="D12" s="400"/>
      <c r="E12" s="400"/>
    </row>
    <row r="13" spans="2:5" x14ac:dyDescent="0.2">
      <c r="B13" s="399"/>
      <c r="C13" s="400"/>
      <c r="D13" s="400"/>
      <c r="E13" s="400"/>
    </row>
    <row r="14" spans="2:5" x14ac:dyDescent="0.2">
      <c r="B14" s="399" t="s">
        <v>820</v>
      </c>
      <c r="C14" s="401"/>
      <c r="D14" s="401"/>
      <c r="E14" s="401"/>
    </row>
    <row r="15" spans="2:5" x14ac:dyDescent="0.2">
      <c r="B15" s="377"/>
      <c r="C15" s="402"/>
      <c r="D15" s="402"/>
      <c r="E15" s="402"/>
    </row>
    <row r="16" spans="2:5" ht="15" customHeight="1" x14ac:dyDescent="0.2">
      <c r="B16" s="823" t="s">
        <v>821</v>
      </c>
      <c r="C16" s="824"/>
      <c r="D16" s="824"/>
      <c r="E16" s="825"/>
    </row>
    <row r="17" spans="2:5" x14ac:dyDescent="0.2">
      <c r="B17" s="399"/>
      <c r="C17" s="400"/>
      <c r="D17" s="400"/>
      <c r="E17" s="400"/>
    </row>
    <row r="18" spans="2:5" x14ac:dyDescent="0.2">
      <c r="B18" s="399"/>
      <c r="C18" s="400"/>
      <c r="D18" s="400"/>
      <c r="E18" s="400"/>
    </row>
    <row r="19" spans="2:5" x14ac:dyDescent="0.2">
      <c r="B19" s="399"/>
      <c r="C19" s="400"/>
      <c r="D19" s="400"/>
      <c r="E19" s="400"/>
    </row>
    <row r="20" spans="2:5" x14ac:dyDescent="0.2">
      <c r="B20" s="399"/>
      <c r="C20" s="400"/>
      <c r="D20" s="400"/>
      <c r="E20" s="400"/>
    </row>
    <row r="21" spans="2:5" x14ac:dyDescent="0.2">
      <c r="B21" s="399"/>
      <c r="C21" s="400"/>
      <c r="D21" s="400"/>
      <c r="E21" s="400"/>
    </row>
    <row r="22" spans="2:5" x14ac:dyDescent="0.2">
      <c r="B22" s="399"/>
      <c r="C22" s="400"/>
      <c r="D22" s="400"/>
      <c r="E22" s="400"/>
    </row>
    <row r="23" spans="2:5" x14ac:dyDescent="0.2">
      <c r="B23" s="399"/>
      <c r="C23" s="400"/>
      <c r="D23" s="400"/>
      <c r="E23" s="400"/>
    </row>
    <row r="24" spans="2:5" x14ac:dyDescent="0.2">
      <c r="B24" s="399"/>
      <c r="C24" s="400"/>
      <c r="D24" s="400"/>
      <c r="E24" s="400"/>
    </row>
    <row r="25" spans="2:5" x14ac:dyDescent="0.2">
      <c r="B25" s="399"/>
      <c r="C25" s="400"/>
      <c r="D25" s="400"/>
      <c r="E25" s="400"/>
    </row>
    <row r="26" spans="2:5" x14ac:dyDescent="0.2">
      <c r="B26" s="399"/>
      <c r="C26" s="400"/>
      <c r="D26" s="400"/>
      <c r="E26" s="400"/>
    </row>
    <row r="27" spans="2:5" x14ac:dyDescent="0.2">
      <c r="B27" s="399" t="s">
        <v>822</v>
      </c>
      <c r="C27" s="401"/>
      <c r="D27" s="401"/>
      <c r="E27" s="401"/>
    </row>
    <row r="28" spans="2:5" x14ac:dyDescent="0.2">
      <c r="B28" s="377"/>
      <c r="C28" s="402"/>
      <c r="D28" s="402"/>
      <c r="E28" s="402"/>
    </row>
    <row r="29" spans="2:5" x14ac:dyDescent="0.2">
      <c r="B29" s="403" t="s">
        <v>823</v>
      </c>
      <c r="C29" s="401"/>
      <c r="D29" s="401"/>
      <c r="E29" s="401"/>
    </row>
    <row r="30" spans="2:5" x14ac:dyDescent="0.2">
      <c r="B30" s="134"/>
      <c r="C30" s="134"/>
      <c r="D30" s="134"/>
      <c r="E30" s="134"/>
    </row>
    <row r="31" spans="2:5" x14ac:dyDescent="0.2">
      <c r="B31" s="134"/>
      <c r="C31" s="134"/>
      <c r="D31" s="134"/>
      <c r="E31" s="134"/>
    </row>
    <row r="32" spans="2:5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</sheetData>
  <sheetProtection formatCells="0" formatColumns="0" formatRows="0" insertRows="0" deleteRows="0" sort="0" autoFilter="0"/>
  <mergeCells count="4">
    <mergeCell ref="B1:E1"/>
    <mergeCell ref="B5:E5"/>
    <mergeCell ref="B16:E16"/>
    <mergeCell ref="B3:B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06A4-E696-4C45-BF6A-825D2B4547B6}">
  <sheetPr codeName="Sheet30">
    <pageSetUpPr fitToPage="1"/>
  </sheetPr>
  <dimension ref="B1:D29"/>
  <sheetViews>
    <sheetView showGridLines="0" topLeftCell="A28" workbookViewId="0">
      <selection activeCell="E46" sqref="E46"/>
    </sheetView>
  </sheetViews>
  <sheetFormatPr baseColWidth="10" defaultColWidth="13.33203125" defaultRowHeight="11.25" customHeight="1" x14ac:dyDescent="0.2"/>
  <cols>
    <col min="1" max="1" width="13.33203125" style="415"/>
    <col min="2" max="2" width="47.5" style="415" customWidth="1"/>
    <col min="3" max="3" width="26.6640625" style="415" customWidth="1"/>
    <col min="4" max="4" width="22.5" style="415" customWidth="1"/>
    <col min="5" max="16384" width="13.33203125" style="415"/>
  </cols>
  <sheetData>
    <row r="1" spans="2:4" ht="35.1" customHeight="1" x14ac:dyDescent="0.2">
      <c r="B1" s="828" t="s">
        <v>824</v>
      </c>
      <c r="C1" s="828"/>
      <c r="D1" s="828"/>
    </row>
    <row r="2" spans="2:4" x14ac:dyDescent="0.2">
      <c r="B2" s="404"/>
      <c r="C2" s="404"/>
      <c r="D2" s="404"/>
    </row>
    <row r="3" spans="2:4" ht="24.95" customHeight="1" x14ac:dyDescent="0.2">
      <c r="B3" s="398" t="s">
        <v>813</v>
      </c>
      <c r="C3" s="398" t="s">
        <v>708</v>
      </c>
      <c r="D3" s="398" t="s">
        <v>735</v>
      </c>
    </row>
    <row r="4" spans="2:4" ht="15" customHeight="1" x14ac:dyDescent="0.2">
      <c r="B4" s="829" t="s">
        <v>825</v>
      </c>
      <c r="C4" s="829"/>
      <c r="D4" s="829"/>
    </row>
    <row r="5" spans="2:4" x14ac:dyDescent="0.2">
      <c r="B5" s="405"/>
      <c r="C5" s="406"/>
      <c r="D5" s="406"/>
    </row>
    <row r="6" spans="2:4" x14ac:dyDescent="0.2">
      <c r="B6" s="405"/>
      <c r="C6" s="406"/>
      <c r="D6" s="406"/>
    </row>
    <row r="7" spans="2:4" x14ac:dyDescent="0.2">
      <c r="B7" s="407" t="s">
        <v>52</v>
      </c>
      <c r="C7" s="408"/>
      <c r="D7" s="408"/>
    </row>
    <row r="8" spans="2:4" x14ac:dyDescent="0.2">
      <c r="B8" s="407"/>
      <c r="C8" s="401" t="s">
        <v>130</v>
      </c>
      <c r="D8" s="408"/>
    </row>
    <row r="9" spans="2:4" x14ac:dyDescent="0.2">
      <c r="B9" s="407"/>
      <c r="C9" s="408"/>
      <c r="D9" s="408"/>
    </row>
    <row r="10" spans="2:4" x14ac:dyDescent="0.2">
      <c r="B10" s="407"/>
      <c r="C10" s="408"/>
      <c r="D10" s="408"/>
    </row>
    <row r="11" spans="2:4" x14ac:dyDescent="0.2">
      <c r="B11" s="407"/>
      <c r="C11" s="408"/>
      <c r="D11" s="408"/>
    </row>
    <row r="12" spans="2:4" x14ac:dyDescent="0.2">
      <c r="B12" s="407"/>
      <c r="C12" s="408"/>
      <c r="D12" s="408"/>
    </row>
    <row r="13" spans="2:4" x14ac:dyDescent="0.2">
      <c r="B13" s="407"/>
      <c r="C13" s="408"/>
      <c r="D13" s="408"/>
    </row>
    <row r="14" spans="2:4" x14ac:dyDescent="0.2">
      <c r="B14" s="409" t="s">
        <v>826</v>
      </c>
      <c r="C14" s="410"/>
      <c r="D14" s="410"/>
    </row>
    <row r="15" spans="2:4" x14ac:dyDescent="0.2">
      <c r="B15" s="411"/>
      <c r="C15" s="412"/>
      <c r="D15" s="412"/>
    </row>
    <row r="16" spans="2:4" ht="15" customHeight="1" x14ac:dyDescent="0.2">
      <c r="B16" s="830" t="s">
        <v>821</v>
      </c>
      <c r="C16" s="830"/>
      <c r="D16" s="830"/>
    </row>
    <row r="17" spans="2:4" x14ac:dyDescent="0.2">
      <c r="B17" s="413"/>
      <c r="C17" s="408"/>
      <c r="D17" s="408"/>
    </row>
    <row r="18" spans="2:4" x14ac:dyDescent="0.2">
      <c r="B18" s="413"/>
      <c r="C18" s="408"/>
      <c r="D18" s="408"/>
    </row>
    <row r="19" spans="2:4" x14ac:dyDescent="0.2">
      <c r="B19" s="413"/>
      <c r="C19" s="408"/>
      <c r="D19" s="408"/>
    </row>
    <row r="20" spans="2:4" x14ac:dyDescent="0.2">
      <c r="B20" s="413"/>
      <c r="C20" s="401" t="s">
        <v>130</v>
      </c>
      <c r="D20" s="408"/>
    </row>
    <row r="21" spans="2:4" x14ac:dyDescent="0.2">
      <c r="B21" s="413"/>
      <c r="C21" s="408"/>
      <c r="D21" s="408"/>
    </row>
    <row r="22" spans="2:4" x14ac:dyDescent="0.2">
      <c r="B22" s="413"/>
      <c r="C22" s="408"/>
      <c r="D22" s="408"/>
    </row>
    <row r="23" spans="2:4" x14ac:dyDescent="0.2">
      <c r="B23" s="413"/>
      <c r="C23" s="408"/>
      <c r="D23" s="408"/>
    </row>
    <row r="24" spans="2:4" x14ac:dyDescent="0.2">
      <c r="B24" s="413"/>
      <c r="C24" s="408"/>
      <c r="D24" s="408"/>
    </row>
    <row r="25" spans="2:4" x14ac:dyDescent="0.2">
      <c r="B25" s="413"/>
      <c r="C25" s="408"/>
      <c r="D25" s="408"/>
    </row>
    <row r="26" spans="2:4" x14ac:dyDescent="0.2">
      <c r="B26" s="409" t="s">
        <v>827</v>
      </c>
      <c r="C26" s="410"/>
      <c r="D26" s="410"/>
    </row>
    <row r="27" spans="2:4" x14ac:dyDescent="0.2">
      <c r="B27" s="411"/>
      <c r="C27" s="412"/>
      <c r="D27" s="412"/>
    </row>
    <row r="28" spans="2:4" x14ac:dyDescent="0.2">
      <c r="B28" s="409" t="s">
        <v>823</v>
      </c>
      <c r="C28" s="410"/>
      <c r="D28" s="410"/>
    </row>
    <row r="29" spans="2:4" x14ac:dyDescent="0.2">
      <c r="C29" s="414"/>
      <c r="D29" s="414"/>
    </row>
  </sheetData>
  <sheetProtection formatCells="0" formatColumns="0" formatRows="0" insertRows="0" deleteRows="0"/>
  <mergeCells count="3">
    <mergeCell ref="B1:D1"/>
    <mergeCell ref="B4:D4"/>
    <mergeCell ref="B16:D16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9EE1-63E2-41B2-8D99-8EA5ED98568B}">
  <sheetPr codeName="Sheet31">
    <pageSetUpPr fitToPage="1"/>
  </sheetPr>
  <dimension ref="A1:D39"/>
  <sheetViews>
    <sheetView showGridLines="0" topLeftCell="A37" workbookViewId="0">
      <selection activeCell="F62" sqref="A1:F62"/>
    </sheetView>
  </sheetViews>
  <sheetFormatPr baseColWidth="10" defaultColWidth="13.33203125" defaultRowHeight="11.25" customHeight="1" x14ac:dyDescent="0.2"/>
  <cols>
    <col min="1" max="1" width="51.33203125" style="176" customWidth="1"/>
    <col min="2" max="4" width="20.6640625" style="176" customWidth="1"/>
    <col min="5" max="16384" width="13.33203125" style="176"/>
  </cols>
  <sheetData>
    <row r="1" spans="1:4" ht="39.950000000000003" customHeight="1" x14ac:dyDescent="0.2">
      <c r="A1" s="789" t="s">
        <v>828</v>
      </c>
      <c r="B1" s="790"/>
      <c r="C1" s="790"/>
      <c r="D1" s="791"/>
    </row>
    <row r="2" spans="1:4" ht="22.5" x14ac:dyDescent="0.2">
      <c r="A2" s="416" t="s">
        <v>55</v>
      </c>
      <c r="B2" s="417" t="s">
        <v>829</v>
      </c>
      <c r="C2" s="417" t="s">
        <v>708</v>
      </c>
      <c r="D2" s="417" t="s">
        <v>830</v>
      </c>
    </row>
    <row r="3" spans="1:4" x14ac:dyDescent="0.2">
      <c r="A3" s="418" t="s">
        <v>831</v>
      </c>
      <c r="B3" s="419">
        <v>35121100</v>
      </c>
      <c r="C3" s="419">
        <v>6958830.4699999997</v>
      </c>
      <c r="D3" s="420">
        <v>6958830.4699999997</v>
      </c>
    </row>
    <row r="4" spans="1:4" x14ac:dyDescent="0.2">
      <c r="A4" s="421" t="s">
        <v>57</v>
      </c>
      <c r="B4" s="422">
        <v>0</v>
      </c>
      <c r="C4" s="422">
        <v>0</v>
      </c>
      <c r="D4" s="423">
        <v>0</v>
      </c>
    </row>
    <row r="5" spans="1:4" x14ac:dyDescent="0.2">
      <c r="A5" s="421" t="s">
        <v>58</v>
      </c>
      <c r="B5" s="422">
        <v>0</v>
      </c>
      <c r="C5" s="422">
        <v>0</v>
      </c>
      <c r="D5" s="423">
        <v>0</v>
      </c>
    </row>
    <row r="6" spans="1:4" x14ac:dyDescent="0.2">
      <c r="A6" s="421" t="s">
        <v>59</v>
      </c>
      <c r="B6" s="422">
        <v>0</v>
      </c>
      <c r="C6" s="422">
        <v>0</v>
      </c>
      <c r="D6" s="423">
        <v>0</v>
      </c>
    </row>
    <row r="7" spans="1:4" x14ac:dyDescent="0.2">
      <c r="A7" s="421" t="s">
        <v>60</v>
      </c>
      <c r="B7" s="422">
        <v>0</v>
      </c>
      <c r="C7" s="422">
        <v>0</v>
      </c>
      <c r="D7" s="423">
        <v>0</v>
      </c>
    </row>
    <row r="8" spans="1:4" x14ac:dyDescent="0.2">
      <c r="A8" s="421" t="s">
        <v>61</v>
      </c>
      <c r="B8" s="422">
        <v>450000</v>
      </c>
      <c r="C8" s="422">
        <v>479870.17</v>
      </c>
      <c r="D8" s="423">
        <v>479870.17</v>
      </c>
    </row>
    <row r="9" spans="1:4" x14ac:dyDescent="0.2">
      <c r="A9" s="421" t="s">
        <v>62</v>
      </c>
      <c r="B9" s="422">
        <v>0</v>
      </c>
      <c r="C9" s="422">
        <v>0</v>
      </c>
      <c r="D9" s="423">
        <v>0</v>
      </c>
    </row>
    <row r="10" spans="1:4" x14ac:dyDescent="0.2">
      <c r="A10" s="421" t="s">
        <v>832</v>
      </c>
      <c r="B10" s="422">
        <v>6671100</v>
      </c>
      <c r="C10" s="422">
        <v>6090427.8200000003</v>
      </c>
      <c r="D10" s="423">
        <v>6090427.8200000003</v>
      </c>
    </row>
    <row r="11" spans="1:4" x14ac:dyDescent="0.2">
      <c r="A11" s="421" t="s">
        <v>681</v>
      </c>
      <c r="B11" s="422">
        <v>0</v>
      </c>
      <c r="C11" s="422">
        <v>0</v>
      </c>
      <c r="D11" s="423">
        <v>0</v>
      </c>
    </row>
    <row r="12" spans="1:4" x14ac:dyDescent="0.2">
      <c r="A12" s="421" t="s">
        <v>680</v>
      </c>
      <c r="B12" s="422">
        <v>28000000</v>
      </c>
      <c r="C12" s="422">
        <v>388532.47999999998</v>
      </c>
      <c r="D12" s="423">
        <v>388532.47999999998</v>
      </c>
    </row>
    <row r="13" spans="1:4" x14ac:dyDescent="0.2">
      <c r="A13" s="421" t="s">
        <v>551</v>
      </c>
      <c r="B13" s="422">
        <v>0</v>
      </c>
      <c r="C13" s="422">
        <v>0</v>
      </c>
      <c r="D13" s="423">
        <v>0</v>
      </c>
    </row>
    <row r="14" spans="1:4" x14ac:dyDescent="0.2">
      <c r="A14" s="424" t="s">
        <v>833</v>
      </c>
      <c r="B14" s="425">
        <v>35121100</v>
      </c>
      <c r="C14" s="425">
        <v>9836921.8100000005</v>
      </c>
      <c r="D14" s="426">
        <v>9836921.8100000005</v>
      </c>
    </row>
    <row r="15" spans="1:4" x14ac:dyDescent="0.2">
      <c r="A15" s="421" t="s">
        <v>67</v>
      </c>
      <c r="B15" s="422">
        <v>7985534.2000000002</v>
      </c>
      <c r="C15" s="422">
        <v>6317689.21</v>
      </c>
      <c r="D15" s="423">
        <v>6317689.21</v>
      </c>
    </row>
    <row r="16" spans="1:4" x14ac:dyDescent="0.2">
      <c r="A16" s="421" t="s">
        <v>68</v>
      </c>
      <c r="B16" s="422">
        <v>376500</v>
      </c>
      <c r="C16" s="422">
        <v>146160.68</v>
      </c>
      <c r="D16" s="423">
        <v>146160.68</v>
      </c>
    </row>
    <row r="17" spans="1:4" x14ac:dyDescent="0.2">
      <c r="A17" s="421" t="s">
        <v>69</v>
      </c>
      <c r="B17" s="422">
        <v>1895300</v>
      </c>
      <c r="C17" s="422">
        <v>661343.01</v>
      </c>
      <c r="D17" s="423">
        <v>661343.01</v>
      </c>
    </row>
    <row r="18" spans="1:4" x14ac:dyDescent="0.2">
      <c r="A18" s="421" t="s">
        <v>680</v>
      </c>
      <c r="B18" s="422">
        <v>0</v>
      </c>
      <c r="C18" s="422">
        <v>0</v>
      </c>
      <c r="D18" s="423">
        <v>0</v>
      </c>
    </row>
    <row r="19" spans="1:4" x14ac:dyDescent="0.2">
      <c r="A19" s="421" t="s">
        <v>834</v>
      </c>
      <c r="B19" s="422">
        <v>108000</v>
      </c>
      <c r="C19" s="422">
        <v>25643.1</v>
      </c>
      <c r="D19" s="423">
        <v>25643.1</v>
      </c>
    </row>
    <row r="20" spans="1:4" x14ac:dyDescent="0.2">
      <c r="A20" s="421" t="s">
        <v>684</v>
      </c>
      <c r="B20" s="422">
        <v>23755765.800000001</v>
      </c>
      <c r="C20" s="422">
        <v>2686085.81</v>
      </c>
      <c r="D20" s="423">
        <v>2686085.81</v>
      </c>
    </row>
    <row r="21" spans="1:4" x14ac:dyDescent="0.2">
      <c r="A21" s="421" t="s">
        <v>835</v>
      </c>
      <c r="B21" s="422">
        <v>1000000</v>
      </c>
      <c r="C21" s="422">
        <v>0</v>
      </c>
      <c r="D21" s="423">
        <v>0</v>
      </c>
    </row>
    <row r="22" spans="1:4" x14ac:dyDescent="0.2">
      <c r="A22" s="421" t="s">
        <v>836</v>
      </c>
      <c r="B22" s="422">
        <v>0</v>
      </c>
      <c r="C22" s="422">
        <v>0</v>
      </c>
      <c r="D22" s="423">
        <v>0</v>
      </c>
    </row>
    <row r="23" spans="1:4" x14ac:dyDescent="0.2">
      <c r="A23" s="421" t="s">
        <v>751</v>
      </c>
      <c r="B23" s="422">
        <v>0</v>
      </c>
      <c r="C23" s="422">
        <v>0</v>
      </c>
      <c r="D23" s="423">
        <v>0</v>
      </c>
    </row>
    <row r="24" spans="1:4" x14ac:dyDescent="0.2">
      <c r="A24" s="427" t="s">
        <v>837</v>
      </c>
      <c r="B24" s="428">
        <v>0</v>
      </c>
      <c r="C24" s="428">
        <v>-2878091.34</v>
      </c>
      <c r="D24" s="429">
        <v>-2878091.34</v>
      </c>
    </row>
    <row r="25" spans="1:4" x14ac:dyDescent="0.2">
      <c r="A25" s="430"/>
      <c r="B25" s="431"/>
      <c r="C25" s="431"/>
      <c r="D25" s="431"/>
    </row>
    <row r="26" spans="1:4" ht="22.5" x14ac:dyDescent="0.2">
      <c r="A26" s="416" t="s">
        <v>55</v>
      </c>
      <c r="B26" s="417" t="s">
        <v>829</v>
      </c>
      <c r="C26" s="417" t="s">
        <v>708</v>
      </c>
      <c r="D26" s="417" t="s">
        <v>830</v>
      </c>
    </row>
    <row r="27" spans="1:4" x14ac:dyDescent="0.2">
      <c r="A27" s="432" t="s">
        <v>838</v>
      </c>
      <c r="B27" s="419">
        <v>0</v>
      </c>
      <c r="C27" s="419">
        <v>-2878091.34</v>
      </c>
      <c r="D27" s="420">
        <v>-2878091.34</v>
      </c>
    </row>
    <row r="28" spans="1:4" x14ac:dyDescent="0.2">
      <c r="A28" s="433" t="s">
        <v>839</v>
      </c>
      <c r="B28" s="434">
        <v>1000000</v>
      </c>
      <c r="C28" s="434">
        <v>0.28999999999999998</v>
      </c>
      <c r="D28" s="435">
        <v>0.28999999999999998</v>
      </c>
    </row>
    <row r="29" spans="1:4" x14ac:dyDescent="0.2">
      <c r="A29" s="433" t="s">
        <v>840</v>
      </c>
      <c r="B29" s="434">
        <v>0</v>
      </c>
      <c r="C29" s="434">
        <v>0</v>
      </c>
      <c r="D29" s="435">
        <v>0</v>
      </c>
    </row>
    <row r="30" spans="1:4" x14ac:dyDescent="0.2">
      <c r="A30" s="433" t="s">
        <v>841</v>
      </c>
      <c r="B30" s="434">
        <v>0</v>
      </c>
      <c r="C30" s="434">
        <v>0</v>
      </c>
      <c r="D30" s="435">
        <v>0</v>
      </c>
    </row>
    <row r="31" spans="1:4" x14ac:dyDescent="0.2">
      <c r="A31" s="433" t="s">
        <v>842</v>
      </c>
      <c r="B31" s="434">
        <v>0</v>
      </c>
      <c r="C31" s="434">
        <v>-2878091.63</v>
      </c>
      <c r="D31" s="435">
        <v>-2878091.63</v>
      </c>
    </row>
    <row r="32" spans="1:4" x14ac:dyDescent="0.2">
      <c r="A32" s="433" t="s">
        <v>843</v>
      </c>
      <c r="B32" s="434">
        <v>-1000000</v>
      </c>
      <c r="C32" s="434">
        <v>0</v>
      </c>
      <c r="D32" s="435">
        <v>0</v>
      </c>
    </row>
    <row r="33" spans="1:4" x14ac:dyDescent="0.2">
      <c r="A33" s="433" t="s">
        <v>844</v>
      </c>
      <c r="B33" s="434">
        <v>0</v>
      </c>
      <c r="C33" s="434">
        <v>0</v>
      </c>
      <c r="D33" s="435">
        <v>0</v>
      </c>
    </row>
    <row r="34" spans="1:4" x14ac:dyDescent="0.2">
      <c r="A34" s="433" t="s">
        <v>845</v>
      </c>
      <c r="B34" s="434">
        <v>0</v>
      </c>
      <c r="C34" s="434">
        <v>0</v>
      </c>
      <c r="D34" s="435">
        <v>0</v>
      </c>
    </row>
    <row r="35" spans="1:4" x14ac:dyDescent="0.2">
      <c r="A35" s="436" t="s">
        <v>846</v>
      </c>
      <c r="B35" s="437">
        <v>0</v>
      </c>
      <c r="C35" s="437">
        <v>0</v>
      </c>
      <c r="D35" s="438">
        <v>0</v>
      </c>
    </row>
    <row r="36" spans="1:4" x14ac:dyDescent="0.2">
      <c r="A36" s="433" t="s">
        <v>843</v>
      </c>
      <c r="B36" s="434">
        <v>0</v>
      </c>
      <c r="C36" s="434">
        <v>0</v>
      </c>
      <c r="D36" s="435">
        <v>0</v>
      </c>
    </row>
    <row r="37" spans="1:4" x14ac:dyDescent="0.2">
      <c r="A37" s="433" t="s">
        <v>844</v>
      </c>
      <c r="B37" s="434">
        <v>0</v>
      </c>
      <c r="C37" s="434">
        <v>0</v>
      </c>
      <c r="D37" s="435">
        <v>0</v>
      </c>
    </row>
    <row r="38" spans="1:4" x14ac:dyDescent="0.2">
      <c r="A38" s="433" t="s">
        <v>847</v>
      </c>
      <c r="B38" s="434">
        <v>0</v>
      </c>
      <c r="C38" s="434">
        <v>0</v>
      </c>
      <c r="D38" s="435">
        <v>0</v>
      </c>
    </row>
    <row r="39" spans="1:4" x14ac:dyDescent="0.2">
      <c r="A39" s="439" t="s">
        <v>837</v>
      </c>
      <c r="B39" s="440">
        <v>0</v>
      </c>
      <c r="C39" s="440">
        <v>-2878091.34</v>
      </c>
      <c r="D39" s="441">
        <v>-2878091.34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2758-BC15-4451-BEA7-11D5855FAE00}">
  <sheetPr codeName="Sheet32">
    <pageSetUpPr fitToPage="1"/>
  </sheetPr>
  <dimension ref="A1:I37"/>
  <sheetViews>
    <sheetView showGridLines="0" zoomScaleSheetLayoutView="90" workbookViewId="0">
      <selection activeCell="A40" sqref="A40"/>
    </sheetView>
  </sheetViews>
  <sheetFormatPr baseColWidth="10" defaultColWidth="13.33203125" defaultRowHeight="11.25" customHeight="1" x14ac:dyDescent="0.2"/>
  <cols>
    <col min="1" max="2" width="2" style="395" customWidth="1"/>
    <col min="3" max="3" width="72.83203125" style="395" customWidth="1"/>
    <col min="4" max="4" width="18.33203125" style="395" customWidth="1"/>
    <col min="5" max="5" width="21.83203125" style="395" customWidth="1"/>
    <col min="6" max="6" width="18.33203125" style="395" customWidth="1"/>
    <col min="7" max="9" width="18.33203125" style="460" customWidth="1"/>
    <col min="10" max="16384" width="13.33203125" style="395"/>
  </cols>
  <sheetData>
    <row r="1" spans="1:9" ht="35.1" customHeight="1" x14ac:dyDescent="0.2">
      <c r="A1" s="806" t="s">
        <v>848</v>
      </c>
      <c r="B1" s="807"/>
      <c r="C1" s="807"/>
      <c r="D1" s="807"/>
      <c r="E1" s="807"/>
      <c r="F1" s="807"/>
      <c r="G1" s="807"/>
      <c r="H1" s="807"/>
      <c r="I1" s="808"/>
    </row>
    <row r="2" spans="1:9" ht="15" customHeight="1" x14ac:dyDescent="0.2">
      <c r="A2" s="811" t="s">
        <v>55</v>
      </c>
      <c r="B2" s="831"/>
      <c r="C2" s="812"/>
      <c r="D2" s="807" t="s">
        <v>731</v>
      </c>
      <c r="E2" s="807"/>
      <c r="F2" s="807"/>
      <c r="G2" s="807"/>
      <c r="H2" s="807"/>
      <c r="I2" s="809" t="s">
        <v>732</v>
      </c>
    </row>
    <row r="3" spans="1:9" ht="24.95" customHeight="1" x14ac:dyDescent="0.2">
      <c r="A3" s="813"/>
      <c r="B3" s="832"/>
      <c r="C3" s="814"/>
      <c r="D3" s="442" t="s">
        <v>733</v>
      </c>
      <c r="E3" s="348" t="s">
        <v>734</v>
      </c>
      <c r="F3" s="348" t="s">
        <v>707</v>
      </c>
      <c r="G3" s="348" t="s">
        <v>708</v>
      </c>
      <c r="H3" s="443" t="s">
        <v>735</v>
      </c>
      <c r="I3" s="810"/>
    </row>
    <row r="4" spans="1:9" x14ac:dyDescent="0.2">
      <c r="A4" s="815"/>
      <c r="B4" s="833"/>
      <c r="C4" s="816"/>
      <c r="D4" s="349">
        <v>1</v>
      </c>
      <c r="E4" s="349">
        <v>2</v>
      </c>
      <c r="F4" s="349" t="s">
        <v>736</v>
      </c>
      <c r="G4" s="349">
        <v>4</v>
      </c>
      <c r="H4" s="349">
        <v>5</v>
      </c>
      <c r="I4" s="349" t="s">
        <v>737</v>
      </c>
    </row>
    <row r="5" spans="1:9" x14ac:dyDescent="0.2">
      <c r="A5" s="444"/>
      <c r="B5" s="445"/>
      <c r="C5" s="445"/>
      <c r="D5" s="446"/>
      <c r="E5" s="446"/>
      <c r="F5" s="446"/>
      <c r="G5" s="446"/>
      <c r="H5" s="446"/>
      <c r="I5" s="446"/>
    </row>
    <row r="6" spans="1:9" x14ac:dyDescent="0.2">
      <c r="A6" s="447" t="s">
        <v>849</v>
      </c>
      <c r="B6" s="448"/>
      <c r="D6" s="449"/>
      <c r="E6" s="449"/>
      <c r="F6" s="449"/>
      <c r="G6" s="449"/>
      <c r="H6" s="449"/>
      <c r="I6" s="449"/>
    </row>
    <row r="7" spans="1:9" x14ac:dyDescent="0.2">
      <c r="A7" s="450"/>
      <c r="B7" s="451" t="s">
        <v>850</v>
      </c>
      <c r="C7" s="452"/>
      <c r="D7" s="453">
        <v>0</v>
      </c>
      <c r="E7" s="453">
        <v>0</v>
      </c>
      <c r="F7" s="453">
        <v>0</v>
      </c>
      <c r="G7" s="453">
        <v>0</v>
      </c>
      <c r="H7" s="453">
        <v>0</v>
      </c>
      <c r="I7" s="453">
        <v>0</v>
      </c>
    </row>
    <row r="8" spans="1:9" x14ac:dyDescent="0.2">
      <c r="A8" s="450"/>
      <c r="B8" s="454"/>
      <c r="C8" s="354" t="s">
        <v>851</v>
      </c>
      <c r="D8" s="355">
        <v>0</v>
      </c>
      <c r="E8" s="355">
        <v>0</v>
      </c>
      <c r="F8" s="355">
        <v>0</v>
      </c>
      <c r="G8" s="355">
        <v>0</v>
      </c>
      <c r="H8" s="355">
        <v>0</v>
      </c>
      <c r="I8" s="355">
        <v>0</v>
      </c>
    </row>
    <row r="9" spans="1:9" x14ac:dyDescent="0.2">
      <c r="A9" s="450"/>
      <c r="B9" s="454"/>
      <c r="C9" s="354" t="s">
        <v>852</v>
      </c>
      <c r="D9" s="355">
        <v>0</v>
      </c>
      <c r="E9" s="355">
        <v>0</v>
      </c>
      <c r="F9" s="355">
        <v>0</v>
      </c>
      <c r="G9" s="355">
        <v>0</v>
      </c>
      <c r="H9" s="355">
        <v>0</v>
      </c>
      <c r="I9" s="355">
        <v>0</v>
      </c>
    </row>
    <row r="10" spans="1:9" x14ac:dyDescent="0.2">
      <c r="A10" s="450"/>
      <c r="B10" s="451" t="s">
        <v>853</v>
      </c>
      <c r="C10" s="452"/>
      <c r="D10" s="453">
        <v>35121100</v>
      </c>
      <c r="E10" s="453">
        <v>-20092029.530000001</v>
      </c>
      <c r="F10" s="453">
        <v>15029070.470000001</v>
      </c>
      <c r="G10" s="453">
        <v>9836921.8100000005</v>
      </c>
      <c r="H10" s="453">
        <v>9836921.8100000005</v>
      </c>
      <c r="I10" s="453">
        <v>5192148.66</v>
      </c>
    </row>
    <row r="11" spans="1:9" x14ac:dyDescent="0.2">
      <c r="A11" s="450"/>
      <c r="B11" s="454"/>
      <c r="C11" s="354" t="s">
        <v>854</v>
      </c>
      <c r="D11" s="355">
        <v>35121100</v>
      </c>
      <c r="E11" s="355">
        <v>-20092029.530000001</v>
      </c>
      <c r="F11" s="355">
        <v>15029070.470000001</v>
      </c>
      <c r="G11" s="355">
        <v>9836921.8100000005</v>
      </c>
      <c r="H11" s="355">
        <v>9836921.8100000005</v>
      </c>
      <c r="I11" s="355">
        <v>5192148.66</v>
      </c>
    </row>
    <row r="12" spans="1:9" x14ac:dyDescent="0.2">
      <c r="A12" s="450"/>
      <c r="B12" s="454"/>
      <c r="C12" s="354" t="s">
        <v>855</v>
      </c>
      <c r="D12" s="355">
        <v>0</v>
      </c>
      <c r="E12" s="355">
        <v>0</v>
      </c>
      <c r="F12" s="355">
        <v>0</v>
      </c>
      <c r="G12" s="355">
        <v>0</v>
      </c>
      <c r="H12" s="355">
        <v>0</v>
      </c>
      <c r="I12" s="355">
        <v>0</v>
      </c>
    </row>
    <row r="13" spans="1:9" x14ac:dyDescent="0.2">
      <c r="A13" s="450"/>
      <c r="B13" s="454"/>
      <c r="C13" s="354" t="s">
        <v>856</v>
      </c>
      <c r="D13" s="355">
        <v>0</v>
      </c>
      <c r="E13" s="355">
        <v>0</v>
      </c>
      <c r="F13" s="355">
        <v>0</v>
      </c>
      <c r="G13" s="355">
        <v>0</v>
      </c>
      <c r="H13" s="355">
        <v>0</v>
      </c>
      <c r="I13" s="355">
        <v>0</v>
      </c>
    </row>
    <row r="14" spans="1:9" x14ac:dyDescent="0.2">
      <c r="A14" s="450"/>
      <c r="B14" s="454"/>
      <c r="C14" s="354" t="s">
        <v>857</v>
      </c>
      <c r="D14" s="355">
        <v>0</v>
      </c>
      <c r="E14" s="355">
        <v>0</v>
      </c>
      <c r="F14" s="355">
        <v>0</v>
      </c>
      <c r="G14" s="355">
        <v>0</v>
      </c>
      <c r="H14" s="355">
        <v>0</v>
      </c>
      <c r="I14" s="355">
        <v>0</v>
      </c>
    </row>
    <row r="15" spans="1:9" x14ac:dyDescent="0.2">
      <c r="A15" s="450"/>
      <c r="B15" s="454"/>
      <c r="C15" s="354" t="s">
        <v>858</v>
      </c>
      <c r="D15" s="355">
        <v>0</v>
      </c>
      <c r="E15" s="355">
        <v>0</v>
      </c>
      <c r="F15" s="355">
        <v>0</v>
      </c>
      <c r="G15" s="355">
        <v>0</v>
      </c>
      <c r="H15" s="355">
        <v>0</v>
      </c>
      <c r="I15" s="355">
        <v>0</v>
      </c>
    </row>
    <row r="16" spans="1:9" x14ac:dyDescent="0.2">
      <c r="A16" s="450"/>
      <c r="B16" s="454"/>
      <c r="C16" s="354" t="s">
        <v>859</v>
      </c>
      <c r="D16" s="355">
        <v>0</v>
      </c>
      <c r="E16" s="355">
        <v>0</v>
      </c>
      <c r="F16" s="355">
        <v>0</v>
      </c>
      <c r="G16" s="355">
        <v>0</v>
      </c>
      <c r="H16" s="355">
        <v>0</v>
      </c>
      <c r="I16" s="355">
        <v>0</v>
      </c>
    </row>
    <row r="17" spans="1:9" x14ac:dyDescent="0.2">
      <c r="A17" s="450"/>
      <c r="B17" s="454"/>
      <c r="C17" s="354" t="s">
        <v>860</v>
      </c>
      <c r="D17" s="355">
        <v>0</v>
      </c>
      <c r="E17" s="355">
        <v>0</v>
      </c>
      <c r="F17" s="355">
        <v>0</v>
      </c>
      <c r="G17" s="355">
        <v>0</v>
      </c>
      <c r="H17" s="355">
        <v>0</v>
      </c>
      <c r="I17" s="355">
        <v>0</v>
      </c>
    </row>
    <row r="18" spans="1:9" x14ac:dyDescent="0.2">
      <c r="A18" s="450"/>
      <c r="B18" s="454"/>
      <c r="C18" s="354" t="s">
        <v>861</v>
      </c>
      <c r="D18" s="355">
        <v>0</v>
      </c>
      <c r="E18" s="355">
        <v>0</v>
      </c>
      <c r="F18" s="355">
        <v>0</v>
      </c>
      <c r="G18" s="355">
        <v>0</v>
      </c>
      <c r="H18" s="355">
        <v>0</v>
      </c>
      <c r="I18" s="355">
        <v>0</v>
      </c>
    </row>
    <row r="19" spans="1:9" x14ac:dyDescent="0.2">
      <c r="A19" s="450"/>
      <c r="B19" s="451" t="s">
        <v>862</v>
      </c>
      <c r="C19" s="452"/>
      <c r="D19" s="453">
        <v>0</v>
      </c>
      <c r="E19" s="453">
        <v>0</v>
      </c>
      <c r="F19" s="453">
        <v>0</v>
      </c>
      <c r="G19" s="453">
        <v>0</v>
      </c>
      <c r="H19" s="453">
        <v>0</v>
      </c>
      <c r="I19" s="453">
        <v>0</v>
      </c>
    </row>
    <row r="20" spans="1:9" x14ac:dyDescent="0.2">
      <c r="A20" s="450"/>
      <c r="B20" s="454"/>
      <c r="C20" s="354" t="s">
        <v>863</v>
      </c>
      <c r="D20" s="355">
        <v>0</v>
      </c>
      <c r="E20" s="355">
        <v>0</v>
      </c>
      <c r="F20" s="355">
        <v>0</v>
      </c>
      <c r="G20" s="355">
        <v>0</v>
      </c>
      <c r="H20" s="355">
        <v>0</v>
      </c>
      <c r="I20" s="355">
        <v>0</v>
      </c>
    </row>
    <row r="21" spans="1:9" x14ac:dyDescent="0.2">
      <c r="A21" s="450"/>
      <c r="B21" s="454"/>
      <c r="C21" s="354" t="s">
        <v>864</v>
      </c>
      <c r="D21" s="355">
        <v>0</v>
      </c>
      <c r="E21" s="355">
        <v>0</v>
      </c>
      <c r="F21" s="355">
        <v>0</v>
      </c>
      <c r="G21" s="355">
        <v>0</v>
      </c>
      <c r="H21" s="355">
        <v>0</v>
      </c>
      <c r="I21" s="355">
        <v>0</v>
      </c>
    </row>
    <row r="22" spans="1:9" x14ac:dyDescent="0.2">
      <c r="A22" s="450"/>
      <c r="B22" s="454"/>
      <c r="C22" s="354" t="s">
        <v>865</v>
      </c>
      <c r="D22" s="355">
        <v>0</v>
      </c>
      <c r="E22" s="355">
        <v>0</v>
      </c>
      <c r="F22" s="355">
        <v>0</v>
      </c>
      <c r="G22" s="355">
        <v>0</v>
      </c>
      <c r="H22" s="355">
        <v>0</v>
      </c>
      <c r="I22" s="355">
        <v>0</v>
      </c>
    </row>
    <row r="23" spans="1:9" x14ac:dyDescent="0.2">
      <c r="A23" s="450"/>
      <c r="B23" s="451" t="s">
        <v>866</v>
      </c>
      <c r="C23" s="452"/>
      <c r="D23" s="453">
        <v>0</v>
      </c>
      <c r="E23" s="453">
        <v>0</v>
      </c>
      <c r="F23" s="453">
        <v>0</v>
      </c>
      <c r="G23" s="453">
        <v>0</v>
      </c>
      <c r="H23" s="453">
        <v>0</v>
      </c>
      <c r="I23" s="453">
        <v>0</v>
      </c>
    </row>
    <row r="24" spans="1:9" x14ac:dyDescent="0.2">
      <c r="A24" s="450"/>
      <c r="B24" s="454"/>
      <c r="C24" s="354" t="s">
        <v>867</v>
      </c>
      <c r="D24" s="355">
        <v>0</v>
      </c>
      <c r="E24" s="355">
        <v>0</v>
      </c>
      <c r="F24" s="355">
        <v>0</v>
      </c>
      <c r="G24" s="355">
        <v>0</v>
      </c>
      <c r="H24" s="355">
        <v>0</v>
      </c>
      <c r="I24" s="355">
        <v>0</v>
      </c>
    </row>
    <row r="25" spans="1:9" x14ac:dyDescent="0.2">
      <c r="A25" s="450"/>
      <c r="B25" s="454"/>
      <c r="C25" s="354" t="s">
        <v>868</v>
      </c>
      <c r="D25" s="355">
        <v>0</v>
      </c>
      <c r="E25" s="355">
        <v>0</v>
      </c>
      <c r="F25" s="355">
        <v>0</v>
      </c>
      <c r="G25" s="355">
        <v>0</v>
      </c>
      <c r="H25" s="355">
        <v>0</v>
      </c>
      <c r="I25" s="355">
        <v>0</v>
      </c>
    </row>
    <row r="26" spans="1:9" x14ac:dyDescent="0.2">
      <c r="A26" s="450"/>
      <c r="B26" s="451" t="s">
        <v>869</v>
      </c>
      <c r="C26" s="452"/>
      <c r="D26" s="453">
        <v>0</v>
      </c>
      <c r="E26" s="453">
        <v>0</v>
      </c>
      <c r="F26" s="453">
        <v>0</v>
      </c>
      <c r="G26" s="453">
        <v>0</v>
      </c>
      <c r="H26" s="453">
        <v>0</v>
      </c>
      <c r="I26" s="453">
        <v>0</v>
      </c>
    </row>
    <row r="27" spans="1:9" x14ac:dyDescent="0.2">
      <c r="A27" s="450"/>
      <c r="B27" s="454"/>
      <c r="C27" s="354" t="s">
        <v>870</v>
      </c>
      <c r="D27" s="355">
        <v>0</v>
      </c>
      <c r="E27" s="355">
        <v>0</v>
      </c>
      <c r="F27" s="355">
        <v>0</v>
      </c>
      <c r="G27" s="355">
        <v>0</v>
      </c>
      <c r="H27" s="355">
        <v>0</v>
      </c>
      <c r="I27" s="355">
        <v>0</v>
      </c>
    </row>
    <row r="28" spans="1:9" x14ac:dyDescent="0.2">
      <c r="A28" s="450"/>
      <c r="B28" s="454"/>
      <c r="C28" s="354" t="s">
        <v>871</v>
      </c>
      <c r="D28" s="355">
        <v>0</v>
      </c>
      <c r="E28" s="355">
        <v>0</v>
      </c>
      <c r="F28" s="355">
        <v>0</v>
      </c>
      <c r="G28" s="355">
        <v>0</v>
      </c>
      <c r="H28" s="355">
        <v>0</v>
      </c>
      <c r="I28" s="355">
        <v>0</v>
      </c>
    </row>
    <row r="29" spans="1:9" x14ac:dyDescent="0.2">
      <c r="A29" s="450"/>
      <c r="B29" s="454"/>
      <c r="C29" s="354" t="s">
        <v>872</v>
      </c>
      <c r="D29" s="355">
        <v>0</v>
      </c>
      <c r="E29" s="355">
        <v>0</v>
      </c>
      <c r="F29" s="355">
        <v>0</v>
      </c>
      <c r="G29" s="355">
        <v>0</v>
      </c>
      <c r="H29" s="355">
        <v>0</v>
      </c>
      <c r="I29" s="355">
        <v>0</v>
      </c>
    </row>
    <row r="30" spans="1:9" x14ac:dyDescent="0.2">
      <c r="A30" s="450"/>
      <c r="B30" s="454"/>
      <c r="C30" s="354" t="s">
        <v>873</v>
      </c>
      <c r="D30" s="355">
        <v>0</v>
      </c>
      <c r="E30" s="355">
        <v>0</v>
      </c>
      <c r="F30" s="355">
        <v>0</v>
      </c>
      <c r="G30" s="355">
        <v>0</v>
      </c>
      <c r="H30" s="355">
        <v>0</v>
      </c>
      <c r="I30" s="355">
        <v>0</v>
      </c>
    </row>
    <row r="31" spans="1:9" x14ac:dyDescent="0.2">
      <c r="A31" s="450"/>
      <c r="B31" s="451" t="s">
        <v>874</v>
      </c>
      <c r="C31" s="452"/>
      <c r="D31" s="453">
        <v>0</v>
      </c>
      <c r="E31" s="453">
        <v>0</v>
      </c>
      <c r="F31" s="453">
        <v>0</v>
      </c>
      <c r="G31" s="453">
        <v>0</v>
      </c>
      <c r="H31" s="453">
        <v>0</v>
      </c>
      <c r="I31" s="453">
        <v>0</v>
      </c>
    </row>
    <row r="32" spans="1:9" x14ac:dyDescent="0.2">
      <c r="A32" s="450"/>
      <c r="B32" s="454"/>
      <c r="C32" s="354" t="s">
        <v>875</v>
      </c>
      <c r="D32" s="355">
        <v>0</v>
      </c>
      <c r="E32" s="355">
        <v>0</v>
      </c>
      <c r="F32" s="355">
        <v>0</v>
      </c>
      <c r="G32" s="355">
        <v>0</v>
      </c>
      <c r="H32" s="355">
        <v>0</v>
      </c>
      <c r="I32" s="355">
        <v>0</v>
      </c>
    </row>
    <row r="33" spans="1:9" x14ac:dyDescent="0.2">
      <c r="A33" s="450" t="s">
        <v>876</v>
      </c>
      <c r="B33" s="454"/>
      <c r="C33" s="354"/>
      <c r="D33" s="355">
        <v>0</v>
      </c>
      <c r="E33" s="355">
        <v>0</v>
      </c>
      <c r="F33" s="355">
        <v>0</v>
      </c>
      <c r="G33" s="355">
        <v>0</v>
      </c>
      <c r="H33" s="355">
        <v>0</v>
      </c>
      <c r="I33" s="355">
        <v>0</v>
      </c>
    </row>
    <row r="34" spans="1:9" x14ac:dyDescent="0.2">
      <c r="A34" s="450" t="s">
        <v>877</v>
      </c>
      <c r="B34" s="454"/>
      <c r="C34" s="354"/>
      <c r="D34" s="355">
        <v>0</v>
      </c>
      <c r="E34" s="355">
        <v>0</v>
      </c>
      <c r="F34" s="355">
        <v>0</v>
      </c>
      <c r="G34" s="355">
        <v>0</v>
      </c>
      <c r="H34" s="355">
        <v>0</v>
      </c>
      <c r="I34" s="355">
        <v>0</v>
      </c>
    </row>
    <row r="35" spans="1:9" x14ac:dyDescent="0.2">
      <c r="A35" s="450" t="s">
        <v>878</v>
      </c>
      <c r="B35" s="454"/>
      <c r="C35" s="354"/>
      <c r="D35" s="355">
        <v>0</v>
      </c>
      <c r="E35" s="355">
        <v>0</v>
      </c>
      <c r="F35" s="355">
        <v>0</v>
      </c>
      <c r="G35" s="355">
        <v>0</v>
      </c>
      <c r="H35" s="355">
        <v>0</v>
      </c>
      <c r="I35" s="355">
        <v>0</v>
      </c>
    </row>
    <row r="36" spans="1:9" x14ac:dyDescent="0.2">
      <c r="A36" s="455"/>
      <c r="B36" s="456"/>
      <c r="C36" s="357"/>
      <c r="D36" s="358"/>
      <c r="E36" s="358"/>
      <c r="F36" s="358"/>
      <c r="G36" s="358"/>
      <c r="H36" s="358"/>
      <c r="I36" s="358"/>
    </row>
    <row r="37" spans="1:9" x14ac:dyDescent="0.2">
      <c r="A37" s="457"/>
      <c r="B37" s="458" t="s">
        <v>753</v>
      </c>
      <c r="C37" s="459"/>
      <c r="D37" s="361">
        <v>35121100</v>
      </c>
      <c r="E37" s="361">
        <v>-20092029.530000001</v>
      </c>
      <c r="F37" s="361">
        <v>15029070.470000001</v>
      </c>
      <c r="G37" s="361">
        <v>9836921.8100000005</v>
      </c>
      <c r="H37" s="361">
        <v>9836921.8100000005</v>
      </c>
      <c r="I37" s="361">
        <v>5192148.66</v>
      </c>
    </row>
  </sheetData>
  <sheetProtection formatCells="0" formatColumns="0" formatRows="0" autoFilter="0"/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29D0-6A1E-4AF7-8C94-BFCA6F4EE274}">
  <sheetPr codeName="Sheet33">
    <pageSetUpPr fitToPage="1"/>
  </sheetPr>
  <dimension ref="A1:N35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19.83203125" style="395" customWidth="1"/>
    <col min="2" max="2" width="26.33203125" style="395" bestFit="1" customWidth="1"/>
    <col min="3" max="3" width="35.33203125" style="395" bestFit="1" customWidth="1"/>
    <col min="4" max="4" width="15.5" style="395" bestFit="1" customWidth="1"/>
    <col min="5" max="5" width="12" style="395"/>
    <col min="6" max="6" width="13" style="395" bestFit="1" customWidth="1"/>
    <col min="7" max="10" width="13.33203125" style="395" customWidth="1"/>
    <col min="11" max="14" width="11.83203125" style="395" customWidth="1"/>
    <col min="15" max="16384" width="12" style="395"/>
  </cols>
  <sheetData>
    <row r="1" spans="1:14" s="176" customFormat="1" ht="35.1" customHeight="1" x14ac:dyDescent="0.2">
      <c r="A1" s="834" t="s">
        <v>879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</row>
    <row r="2" spans="1:14" s="176" customFormat="1" ht="12.75" customHeight="1" x14ac:dyDescent="0.2">
      <c r="A2" s="462"/>
      <c r="B2" s="462"/>
      <c r="C2" s="462"/>
      <c r="D2" s="462"/>
      <c r="E2" s="463"/>
      <c r="F2" s="464" t="s">
        <v>880</v>
      </c>
      <c r="G2" s="465"/>
      <c r="H2" s="463"/>
      <c r="I2" s="464" t="s">
        <v>881</v>
      </c>
      <c r="J2" s="465"/>
      <c r="K2" s="466" t="s">
        <v>882</v>
      </c>
      <c r="L2" s="465"/>
      <c r="M2" s="467" t="s">
        <v>883</v>
      </c>
      <c r="N2" s="468"/>
    </row>
    <row r="3" spans="1:14" s="176" customFormat="1" ht="21.95" customHeight="1" x14ac:dyDescent="0.2">
      <c r="A3" s="469" t="s">
        <v>884</v>
      </c>
      <c r="B3" s="469" t="s">
        <v>885</v>
      </c>
      <c r="C3" s="469" t="s">
        <v>886</v>
      </c>
      <c r="D3" s="469" t="s">
        <v>887</v>
      </c>
      <c r="E3" s="470" t="s">
        <v>733</v>
      </c>
      <c r="F3" s="470" t="s">
        <v>707</v>
      </c>
      <c r="G3" s="470" t="s">
        <v>708</v>
      </c>
      <c r="H3" s="470" t="s">
        <v>888</v>
      </c>
      <c r="I3" s="470" t="s">
        <v>707</v>
      </c>
      <c r="J3" s="470" t="s">
        <v>889</v>
      </c>
      <c r="K3" s="461" t="s">
        <v>890</v>
      </c>
      <c r="L3" s="461" t="s">
        <v>891</v>
      </c>
      <c r="M3" s="471" t="s">
        <v>892</v>
      </c>
      <c r="N3" s="471" t="s">
        <v>893</v>
      </c>
    </row>
    <row r="13" spans="1:14" x14ac:dyDescent="0.2">
      <c r="C13" s="83" t="s">
        <v>894</v>
      </c>
    </row>
    <row r="27" spans="1:2" ht="15" x14ac:dyDescent="0.25">
      <c r="B27" s="472" t="s">
        <v>895</v>
      </c>
    </row>
    <row r="30" spans="1:2" x14ac:dyDescent="0.2">
      <c r="A30" s="16"/>
    </row>
    <row r="32" spans="1:2" ht="15" x14ac:dyDescent="0.25">
      <c r="B32" s="472" t="s">
        <v>896</v>
      </c>
    </row>
    <row r="33" spans="2:2" ht="15" x14ac:dyDescent="0.25">
      <c r="B33" s="472" t="s">
        <v>897</v>
      </c>
    </row>
    <row r="34" spans="2:2" ht="15" x14ac:dyDescent="0.25">
      <c r="B34" s="472" t="s">
        <v>898</v>
      </c>
    </row>
    <row r="35" spans="2:2" ht="15" x14ac:dyDescent="0.25">
      <c r="B35" s="472" t="s">
        <v>899</v>
      </c>
    </row>
  </sheetData>
  <sheetProtection formatCells="0" formatColumns="0" formatRows="0" insertRows="0" deleteRows="0" autoFilter="0"/>
  <autoFilter ref="A3:N29" xr:uid="{00000000-0009-0000-0000-000020000000}"/>
  <mergeCells count="1">
    <mergeCell ref="A1:N1"/>
  </mergeCells>
  <dataValidations count="1">
    <dataValidation allowBlank="1" showErrorMessage="1" prompt="Clave asignada al programa/proyecto" sqref="A2:A3" xr:uid="{00000000-0002-0000-2000-000000000000}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871D-A37B-4211-895B-3A4C09BC1BE2}">
  <sheetPr codeName="Sheet35">
    <pageSetUpPr fitToPage="1"/>
  </sheetPr>
  <dimension ref="A1:W36"/>
  <sheetViews>
    <sheetView topLeftCell="C19" workbookViewId="0">
      <selection activeCell="I49" sqref="I49"/>
    </sheetView>
  </sheetViews>
  <sheetFormatPr baseColWidth="10" defaultColWidth="12" defaultRowHeight="11.25" x14ac:dyDescent="0.2"/>
  <cols>
    <col min="1" max="1" width="22.33203125" style="499" customWidth="1"/>
    <col min="2" max="2" width="17" style="395" customWidth="1"/>
    <col min="3" max="3" width="25.6640625" style="395" customWidth="1"/>
    <col min="4" max="4" width="23.6640625" style="395" customWidth="1"/>
    <col min="5" max="5" width="21.5" style="395" customWidth="1"/>
    <col min="6" max="10" width="12.33203125" style="395" customWidth="1"/>
    <col min="11" max="12" width="13" style="395" customWidth="1"/>
    <col min="13" max="13" width="44.1640625" style="395" customWidth="1"/>
    <col min="14" max="14" width="44" style="395" customWidth="1"/>
    <col min="15" max="15" width="14.1640625" style="395" customWidth="1"/>
    <col min="16" max="17" width="18.5" style="395" customWidth="1"/>
    <col min="18" max="21" width="12" style="395"/>
    <col min="22" max="22" width="13" style="395" bestFit="1" customWidth="1"/>
    <col min="23" max="23" width="14.5" style="499" customWidth="1"/>
    <col min="24" max="16384" width="12" style="499"/>
  </cols>
  <sheetData>
    <row r="1" spans="1:23" s="176" customFormat="1" ht="60" customHeight="1" x14ac:dyDescent="0.2">
      <c r="A1" s="473" t="s">
        <v>901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5"/>
    </row>
    <row r="2" spans="1:23" s="176" customFormat="1" ht="11.25" customHeight="1" x14ac:dyDescent="0.2">
      <c r="A2" s="476" t="s">
        <v>902</v>
      </c>
      <c r="B2" s="476"/>
      <c r="C2" s="476"/>
      <c r="D2" s="476"/>
      <c r="E2" s="476"/>
      <c r="F2" s="477" t="s">
        <v>903</v>
      </c>
      <c r="G2" s="477"/>
      <c r="H2" s="477"/>
      <c r="I2" s="477"/>
      <c r="J2" s="477"/>
      <c r="K2" s="478" t="s">
        <v>904</v>
      </c>
      <c r="L2" s="478"/>
      <c r="M2" s="478"/>
      <c r="N2" s="479" t="s">
        <v>905</v>
      </c>
      <c r="O2" s="479"/>
      <c r="P2" s="479"/>
      <c r="Q2" s="479"/>
      <c r="R2" s="479"/>
      <c r="S2" s="479"/>
      <c r="T2" s="479"/>
      <c r="U2" s="480" t="s">
        <v>906</v>
      </c>
      <c r="V2" s="480"/>
      <c r="W2" s="480"/>
    </row>
    <row r="3" spans="1:23" s="176" customFormat="1" ht="54.75" customHeight="1" x14ac:dyDescent="0.2">
      <c r="A3" s="481" t="s">
        <v>907</v>
      </c>
      <c r="B3" s="481" t="s">
        <v>908</v>
      </c>
      <c r="C3" s="481" t="s">
        <v>909</v>
      </c>
      <c r="D3" s="481" t="s">
        <v>910</v>
      </c>
      <c r="E3" s="481" t="s">
        <v>911</v>
      </c>
      <c r="F3" s="482" t="s">
        <v>912</v>
      </c>
      <c r="G3" s="482" t="s">
        <v>707</v>
      </c>
      <c r="H3" s="482" t="s">
        <v>913</v>
      </c>
      <c r="I3" s="483" t="s">
        <v>914</v>
      </c>
      <c r="J3" s="483" t="s">
        <v>915</v>
      </c>
      <c r="K3" s="484" t="s">
        <v>916</v>
      </c>
      <c r="L3" s="484" t="s">
        <v>917</v>
      </c>
      <c r="M3" s="484" t="s">
        <v>918</v>
      </c>
      <c r="N3" s="485" t="s">
        <v>919</v>
      </c>
      <c r="O3" s="485" t="s">
        <v>920</v>
      </c>
      <c r="P3" s="485" t="s">
        <v>921</v>
      </c>
      <c r="Q3" s="485" t="s">
        <v>922</v>
      </c>
      <c r="R3" s="485" t="s">
        <v>923</v>
      </c>
      <c r="S3" s="485" t="s">
        <v>924</v>
      </c>
      <c r="T3" s="485" t="s">
        <v>925</v>
      </c>
      <c r="U3" s="486" t="s">
        <v>926</v>
      </c>
      <c r="V3" s="487" t="s">
        <v>927</v>
      </c>
      <c r="W3" s="487" t="s">
        <v>928</v>
      </c>
    </row>
    <row r="4" spans="1:23" s="176" customFormat="1" ht="15" customHeight="1" x14ac:dyDescent="0.2">
      <c r="A4" s="488" t="s">
        <v>929</v>
      </c>
      <c r="B4" s="489">
        <v>2</v>
      </c>
      <c r="C4" s="488">
        <v>3</v>
      </c>
      <c r="D4" s="490">
        <v>4</v>
      </c>
      <c r="E4" s="488">
        <v>5</v>
      </c>
      <c r="F4" s="491">
        <v>6</v>
      </c>
      <c r="G4" s="491">
        <v>7</v>
      </c>
      <c r="H4" s="491">
        <v>8</v>
      </c>
      <c r="I4" s="492">
        <v>9</v>
      </c>
      <c r="J4" s="492">
        <v>10</v>
      </c>
      <c r="K4" s="493">
        <v>11</v>
      </c>
      <c r="L4" s="493">
        <v>12</v>
      </c>
      <c r="M4" s="493">
        <v>13</v>
      </c>
      <c r="N4" s="494">
        <v>14</v>
      </c>
      <c r="O4" s="494">
        <v>15</v>
      </c>
      <c r="P4" s="494">
        <v>16</v>
      </c>
      <c r="Q4" s="494">
        <v>17</v>
      </c>
      <c r="R4" s="494">
        <v>18</v>
      </c>
      <c r="S4" s="494">
        <v>19</v>
      </c>
      <c r="T4" s="494">
        <v>20</v>
      </c>
      <c r="U4" s="495">
        <v>21</v>
      </c>
      <c r="V4" s="495">
        <v>22</v>
      </c>
      <c r="W4" s="495">
        <v>23</v>
      </c>
    </row>
    <row r="5" spans="1:23" ht="45" x14ac:dyDescent="0.2">
      <c r="A5" s="496" t="s">
        <v>930</v>
      </c>
      <c r="B5" s="497" t="s">
        <v>930</v>
      </c>
      <c r="C5" s="146" t="s">
        <v>854</v>
      </c>
      <c r="D5" s="146" t="s">
        <v>931</v>
      </c>
      <c r="E5" s="498" t="s">
        <v>932</v>
      </c>
      <c r="F5" s="497">
        <v>35121100.000799999</v>
      </c>
      <c r="G5" s="497">
        <v>15029070.470000003</v>
      </c>
      <c r="H5" s="497">
        <v>0</v>
      </c>
      <c r="I5" s="497">
        <v>9836921.8099999987</v>
      </c>
      <c r="J5" s="497">
        <v>9836921.8099999987</v>
      </c>
      <c r="K5" s="499" t="s">
        <v>933</v>
      </c>
      <c r="L5" s="499" t="s">
        <v>934</v>
      </c>
      <c r="M5" s="500" t="s">
        <v>935</v>
      </c>
      <c r="N5" s="499"/>
      <c r="O5" s="499"/>
      <c r="P5" s="501"/>
      <c r="Q5" s="501"/>
      <c r="R5" s="395">
        <v>1</v>
      </c>
      <c r="S5" s="395">
        <v>1</v>
      </c>
      <c r="T5" s="395">
        <f>+U5/V5</f>
        <v>0.67646748066067275</v>
      </c>
      <c r="U5" s="395">
        <v>9836921.8099999987</v>
      </c>
      <c r="V5" s="395">
        <v>14541603.390000001</v>
      </c>
      <c r="W5" s="500" t="s">
        <v>936</v>
      </c>
    </row>
    <row r="6" spans="1:23" ht="45" x14ac:dyDescent="0.2">
      <c r="A6" s="496" t="s">
        <v>930</v>
      </c>
      <c r="B6" s="497" t="s">
        <v>930</v>
      </c>
      <c r="C6" s="146" t="s">
        <v>854</v>
      </c>
      <c r="D6" s="146" t="s">
        <v>931</v>
      </c>
      <c r="E6" s="498" t="s">
        <v>932</v>
      </c>
      <c r="F6" s="497">
        <v>35121100.000799999</v>
      </c>
      <c r="G6" s="497">
        <v>15029070.470000003</v>
      </c>
      <c r="H6" s="497">
        <v>0</v>
      </c>
      <c r="I6" s="497">
        <v>9836921.8099999987</v>
      </c>
      <c r="J6" s="497">
        <v>9836921.8099999987</v>
      </c>
      <c r="K6" s="499" t="s">
        <v>933</v>
      </c>
      <c r="L6" s="499" t="s">
        <v>937</v>
      </c>
      <c r="M6" s="500" t="s">
        <v>938</v>
      </c>
      <c r="N6" s="500" t="s">
        <v>939</v>
      </c>
      <c r="O6" s="499" t="s">
        <v>937</v>
      </c>
      <c r="P6" s="501" t="s">
        <v>399</v>
      </c>
      <c r="Q6" s="501" t="s">
        <v>940</v>
      </c>
      <c r="R6" s="395">
        <v>1</v>
      </c>
      <c r="S6" s="395">
        <v>1</v>
      </c>
      <c r="T6" s="395">
        <f t="shared" ref="T6:T20" si="0">+U6/V6</f>
        <v>0.67646748066067275</v>
      </c>
      <c r="U6" s="395">
        <v>9836921.8099999987</v>
      </c>
      <c r="V6" s="395">
        <v>14541603.390000001</v>
      </c>
      <c r="W6" s="500" t="s">
        <v>936</v>
      </c>
    </row>
    <row r="7" spans="1:23" ht="45" x14ac:dyDescent="0.2">
      <c r="A7" s="496" t="s">
        <v>930</v>
      </c>
      <c r="B7" s="497" t="s">
        <v>930</v>
      </c>
      <c r="C7" s="146" t="s">
        <v>854</v>
      </c>
      <c r="D7" s="146" t="s">
        <v>931</v>
      </c>
      <c r="E7" s="498" t="s">
        <v>932</v>
      </c>
      <c r="F7" s="497">
        <v>1225480</v>
      </c>
      <c r="G7" s="497">
        <v>199513.34999999998</v>
      </c>
      <c r="H7" s="497">
        <v>0</v>
      </c>
      <c r="I7" s="497">
        <v>67294.69</v>
      </c>
      <c r="J7" s="497">
        <v>67294.69</v>
      </c>
      <c r="K7" s="499" t="s">
        <v>933</v>
      </c>
      <c r="L7" s="499" t="s">
        <v>941</v>
      </c>
      <c r="M7" s="500" t="s">
        <v>942</v>
      </c>
      <c r="N7" s="500" t="s">
        <v>943</v>
      </c>
      <c r="O7" s="499" t="s">
        <v>941</v>
      </c>
      <c r="P7" s="501" t="s">
        <v>399</v>
      </c>
      <c r="Q7" s="501" t="s">
        <v>940</v>
      </c>
      <c r="R7" s="395">
        <v>1</v>
      </c>
      <c r="S7" s="395">
        <v>1</v>
      </c>
      <c r="T7" s="395">
        <f t="shared" si="0"/>
        <v>5.2232425467839211E-2</v>
      </c>
      <c r="U7" s="395">
        <v>67294.69</v>
      </c>
      <c r="V7" s="395">
        <v>1288370</v>
      </c>
      <c r="W7" s="500" t="s">
        <v>936</v>
      </c>
    </row>
    <row r="8" spans="1:23" ht="45" x14ac:dyDescent="0.2">
      <c r="A8" s="496" t="s">
        <v>930</v>
      </c>
      <c r="B8" s="497" t="s">
        <v>930</v>
      </c>
      <c r="C8" s="146" t="s">
        <v>854</v>
      </c>
      <c r="D8" s="146" t="s">
        <v>931</v>
      </c>
      <c r="E8" s="498" t="s">
        <v>932</v>
      </c>
      <c r="F8" s="497">
        <v>112740</v>
      </c>
      <c r="G8" s="497">
        <v>199513.34999999998</v>
      </c>
      <c r="H8" s="497">
        <v>0</v>
      </c>
      <c r="I8" s="497">
        <v>67294.69</v>
      </c>
      <c r="J8" s="497">
        <v>67294.69</v>
      </c>
      <c r="K8" s="499" t="s">
        <v>933</v>
      </c>
      <c r="L8" s="499" t="s">
        <v>944</v>
      </c>
      <c r="M8" s="500" t="s">
        <v>945</v>
      </c>
      <c r="N8" s="500" t="s">
        <v>946</v>
      </c>
      <c r="O8" s="499" t="s">
        <v>944</v>
      </c>
      <c r="P8" s="501" t="s">
        <v>399</v>
      </c>
      <c r="Q8" s="501" t="s">
        <v>940</v>
      </c>
      <c r="R8" s="395">
        <v>1</v>
      </c>
      <c r="S8" s="395">
        <v>1</v>
      </c>
      <c r="T8" s="395">
        <f t="shared" si="0"/>
        <v>0.38316170358139273</v>
      </c>
      <c r="U8" s="395">
        <v>67294.69</v>
      </c>
      <c r="V8" s="395">
        <v>175630</v>
      </c>
      <c r="W8" s="500" t="s">
        <v>936</v>
      </c>
    </row>
    <row r="9" spans="1:23" ht="45" x14ac:dyDescent="0.2">
      <c r="A9" s="496" t="s">
        <v>930</v>
      </c>
      <c r="B9" s="497" t="s">
        <v>930</v>
      </c>
      <c r="C9" s="146" t="s">
        <v>854</v>
      </c>
      <c r="D9" s="146" t="s">
        <v>931</v>
      </c>
      <c r="E9" s="498" t="s">
        <v>932</v>
      </c>
      <c r="F9" s="497">
        <v>1112740</v>
      </c>
      <c r="G9" s="497">
        <v>0</v>
      </c>
      <c r="H9" s="497">
        <v>0</v>
      </c>
      <c r="I9" s="497">
        <v>0</v>
      </c>
      <c r="J9" s="497">
        <v>0</v>
      </c>
      <c r="K9" s="499" t="s">
        <v>933</v>
      </c>
      <c r="L9" s="499" t="s">
        <v>944</v>
      </c>
      <c r="M9" s="500" t="s">
        <v>947</v>
      </c>
      <c r="N9" s="500" t="s">
        <v>946</v>
      </c>
      <c r="O9" s="499" t="s">
        <v>944</v>
      </c>
      <c r="P9" s="501" t="s">
        <v>399</v>
      </c>
      <c r="Q9" s="501" t="s">
        <v>940</v>
      </c>
      <c r="R9" s="395">
        <v>1</v>
      </c>
      <c r="S9" s="395">
        <v>1</v>
      </c>
      <c r="T9" s="395">
        <f t="shared" si="0"/>
        <v>0</v>
      </c>
      <c r="U9" s="395">
        <v>0</v>
      </c>
      <c r="V9" s="395">
        <v>1112740</v>
      </c>
      <c r="W9" s="500" t="s">
        <v>936</v>
      </c>
    </row>
    <row r="10" spans="1:23" ht="45" x14ac:dyDescent="0.2">
      <c r="A10" s="496" t="s">
        <v>930</v>
      </c>
      <c r="B10" s="497" t="s">
        <v>930</v>
      </c>
      <c r="C10" s="146" t="s">
        <v>854</v>
      </c>
      <c r="D10" s="146" t="s">
        <v>931</v>
      </c>
      <c r="E10" s="498" t="s">
        <v>932</v>
      </c>
      <c r="F10" s="497">
        <v>450960</v>
      </c>
      <c r="G10" s="497">
        <v>368693.34999999992</v>
      </c>
      <c r="H10" s="497">
        <v>0</v>
      </c>
      <c r="I10" s="497">
        <v>151277.37</v>
      </c>
      <c r="J10" s="497">
        <v>151277.37</v>
      </c>
      <c r="K10" s="499" t="s">
        <v>933</v>
      </c>
      <c r="L10" s="499" t="s">
        <v>941</v>
      </c>
      <c r="M10" s="500" t="s">
        <v>948</v>
      </c>
      <c r="N10" s="500" t="s">
        <v>946</v>
      </c>
      <c r="O10" s="499" t="s">
        <v>941</v>
      </c>
      <c r="P10" s="501" t="s">
        <v>399</v>
      </c>
      <c r="Q10" s="501" t="s">
        <v>940</v>
      </c>
      <c r="R10" s="395">
        <v>1</v>
      </c>
      <c r="S10" s="395">
        <v>1</v>
      </c>
      <c r="T10" s="395">
        <f t="shared" si="0"/>
        <v>0.4306706428286739</v>
      </c>
      <c r="U10" s="395">
        <v>151277.37</v>
      </c>
      <c r="V10" s="395">
        <v>351260</v>
      </c>
      <c r="W10" s="500" t="s">
        <v>936</v>
      </c>
    </row>
    <row r="11" spans="1:23" ht="45" x14ac:dyDescent="0.2">
      <c r="A11" s="496" t="s">
        <v>930</v>
      </c>
      <c r="B11" s="497" t="s">
        <v>930</v>
      </c>
      <c r="C11" s="146" t="s">
        <v>854</v>
      </c>
      <c r="D11" s="146" t="s">
        <v>931</v>
      </c>
      <c r="E11" s="498" t="s">
        <v>932</v>
      </c>
      <c r="F11" s="497">
        <v>450960</v>
      </c>
      <c r="G11" s="497">
        <v>368693.34999999992</v>
      </c>
      <c r="H11" s="497">
        <v>0</v>
      </c>
      <c r="I11" s="497">
        <v>151277.37</v>
      </c>
      <c r="J11" s="497">
        <v>151277.37</v>
      </c>
      <c r="K11" s="499" t="s">
        <v>933</v>
      </c>
      <c r="L11" s="499" t="s">
        <v>944</v>
      </c>
      <c r="M11" s="500" t="s">
        <v>949</v>
      </c>
      <c r="N11" s="500" t="s">
        <v>946</v>
      </c>
      <c r="O11" s="499" t="s">
        <v>944</v>
      </c>
      <c r="P11" s="501" t="s">
        <v>399</v>
      </c>
      <c r="Q11" s="501" t="s">
        <v>940</v>
      </c>
      <c r="R11" s="395">
        <v>1</v>
      </c>
      <c r="S11" s="395">
        <v>1</v>
      </c>
      <c r="T11" s="395">
        <f t="shared" si="0"/>
        <v>0.4306706428286739</v>
      </c>
      <c r="U11" s="395">
        <v>151277.37</v>
      </c>
      <c r="V11" s="395">
        <v>351260</v>
      </c>
      <c r="W11" s="500" t="s">
        <v>936</v>
      </c>
    </row>
    <row r="12" spans="1:23" ht="45" x14ac:dyDescent="0.2">
      <c r="A12" s="496" t="s">
        <v>930</v>
      </c>
      <c r="B12" s="497" t="s">
        <v>930</v>
      </c>
      <c r="C12" s="146" t="s">
        <v>854</v>
      </c>
      <c r="D12" s="146" t="s">
        <v>931</v>
      </c>
      <c r="E12" s="498" t="s">
        <v>932</v>
      </c>
      <c r="F12" s="497">
        <v>563700</v>
      </c>
      <c r="G12" s="497">
        <v>474033.31</v>
      </c>
      <c r="H12" s="497">
        <v>0</v>
      </c>
      <c r="I12" s="497">
        <v>200606.12999999995</v>
      </c>
      <c r="J12" s="497">
        <v>200606.12999999995</v>
      </c>
      <c r="K12" s="499" t="s">
        <v>933</v>
      </c>
      <c r="L12" s="499" t="s">
        <v>941</v>
      </c>
      <c r="M12" s="500" t="s">
        <v>950</v>
      </c>
      <c r="N12" s="500" t="s">
        <v>946</v>
      </c>
      <c r="O12" s="499" t="s">
        <v>941</v>
      </c>
      <c r="P12" s="501" t="s">
        <v>399</v>
      </c>
      <c r="Q12" s="501" t="s">
        <v>940</v>
      </c>
      <c r="R12" s="395">
        <v>1</v>
      </c>
      <c r="S12" s="395">
        <v>1</v>
      </c>
      <c r="T12" s="395">
        <f t="shared" si="0"/>
        <v>0.43817207448260787</v>
      </c>
      <c r="U12" s="395">
        <v>200606.12999999995</v>
      </c>
      <c r="V12" s="395">
        <v>457825</v>
      </c>
      <c r="W12" s="500" t="s">
        <v>936</v>
      </c>
    </row>
    <row r="13" spans="1:23" ht="45" x14ac:dyDescent="0.2">
      <c r="A13" s="496" t="s">
        <v>930</v>
      </c>
      <c r="B13" s="497" t="s">
        <v>930</v>
      </c>
      <c r="C13" s="146" t="s">
        <v>854</v>
      </c>
      <c r="D13" s="146" t="s">
        <v>931</v>
      </c>
      <c r="E13" s="498" t="s">
        <v>932</v>
      </c>
      <c r="F13" s="497">
        <v>563700</v>
      </c>
      <c r="G13" s="497">
        <v>474033.31</v>
      </c>
      <c r="H13" s="497">
        <v>0</v>
      </c>
      <c r="I13" s="497">
        <v>200606.12999999995</v>
      </c>
      <c r="J13" s="497">
        <v>200606.12999999995</v>
      </c>
      <c r="K13" s="499" t="s">
        <v>933</v>
      </c>
      <c r="L13" s="499" t="s">
        <v>944</v>
      </c>
      <c r="M13" s="500" t="s">
        <v>951</v>
      </c>
      <c r="N13" s="500" t="s">
        <v>946</v>
      </c>
      <c r="O13" s="499" t="s">
        <v>944</v>
      </c>
      <c r="P13" s="501" t="s">
        <v>399</v>
      </c>
      <c r="Q13" s="501" t="s">
        <v>940</v>
      </c>
      <c r="R13" s="395">
        <v>1</v>
      </c>
      <c r="S13" s="395">
        <v>1</v>
      </c>
      <c r="T13" s="395">
        <f t="shared" si="0"/>
        <v>0.43817207448260787</v>
      </c>
      <c r="U13" s="395">
        <v>200606.12999999995</v>
      </c>
      <c r="V13" s="395">
        <v>457825</v>
      </c>
      <c r="W13" s="500" t="s">
        <v>936</v>
      </c>
    </row>
    <row r="14" spans="1:23" ht="45" x14ac:dyDescent="0.2">
      <c r="A14" s="496" t="s">
        <v>930</v>
      </c>
      <c r="B14" s="497" t="s">
        <v>930</v>
      </c>
      <c r="C14" s="146" t="s">
        <v>854</v>
      </c>
      <c r="D14" s="146" t="s">
        <v>931</v>
      </c>
      <c r="E14" s="498" t="s">
        <v>932</v>
      </c>
      <c r="F14" s="497">
        <v>24093985.800000001</v>
      </c>
      <c r="G14" s="497">
        <v>0</v>
      </c>
      <c r="H14" s="497">
        <v>0</v>
      </c>
      <c r="I14" s="497">
        <v>0</v>
      </c>
      <c r="J14" s="497">
        <v>0</v>
      </c>
      <c r="K14" s="499" t="s">
        <v>933</v>
      </c>
      <c r="L14" s="499" t="s">
        <v>941</v>
      </c>
      <c r="M14" s="500" t="s">
        <v>952</v>
      </c>
      <c r="N14" s="500" t="s">
        <v>946</v>
      </c>
      <c r="O14" s="499" t="s">
        <v>941</v>
      </c>
      <c r="P14" s="502" t="s">
        <v>399</v>
      </c>
      <c r="Q14" s="502" t="s">
        <v>940</v>
      </c>
      <c r="R14" s="395">
        <v>1</v>
      </c>
      <c r="S14" s="395">
        <v>1</v>
      </c>
      <c r="T14" s="395">
        <f t="shared" si="0"/>
        <v>0</v>
      </c>
      <c r="U14" s="395">
        <v>0</v>
      </c>
      <c r="V14" s="395">
        <v>24093985.800000001</v>
      </c>
      <c r="W14" s="500" t="s">
        <v>936</v>
      </c>
    </row>
    <row r="15" spans="1:23" ht="45" x14ac:dyDescent="0.2">
      <c r="A15" s="496" t="s">
        <v>930</v>
      </c>
      <c r="B15" s="497" t="s">
        <v>930</v>
      </c>
      <c r="C15" s="146" t="s">
        <v>854</v>
      </c>
      <c r="D15" s="146" t="s">
        <v>931</v>
      </c>
      <c r="E15" s="498" t="s">
        <v>932</v>
      </c>
      <c r="F15" s="497">
        <v>24093985.800000001</v>
      </c>
      <c r="G15" s="497">
        <v>0</v>
      </c>
      <c r="H15" s="497">
        <v>0</v>
      </c>
      <c r="I15" s="497">
        <v>0</v>
      </c>
      <c r="J15" s="497">
        <v>0</v>
      </c>
      <c r="K15" s="499" t="s">
        <v>933</v>
      </c>
      <c r="L15" s="499" t="s">
        <v>944</v>
      </c>
      <c r="M15" s="500" t="s">
        <v>953</v>
      </c>
      <c r="N15" s="500" t="s">
        <v>946</v>
      </c>
      <c r="O15" s="499" t="s">
        <v>944</v>
      </c>
      <c r="P15" s="501" t="s">
        <v>399</v>
      </c>
      <c r="Q15" s="501" t="s">
        <v>940</v>
      </c>
      <c r="R15" s="395">
        <v>1</v>
      </c>
      <c r="S15" s="395">
        <v>1</v>
      </c>
      <c r="T15" s="395">
        <f t="shared" si="0"/>
        <v>0</v>
      </c>
      <c r="U15" s="395">
        <v>0</v>
      </c>
      <c r="V15" s="395">
        <v>24093985.800000001</v>
      </c>
      <c r="W15" s="500" t="s">
        <v>936</v>
      </c>
    </row>
    <row r="16" spans="1:23" ht="45" x14ac:dyDescent="0.2">
      <c r="A16" s="496" t="s">
        <v>930</v>
      </c>
      <c r="B16" s="497" t="s">
        <v>930</v>
      </c>
      <c r="C16" s="146" t="s">
        <v>854</v>
      </c>
      <c r="D16" s="146" t="s">
        <v>931</v>
      </c>
      <c r="E16" s="498" t="s">
        <v>932</v>
      </c>
      <c r="F16" s="497">
        <v>676440</v>
      </c>
      <c r="G16" s="497">
        <v>568206.65999999992</v>
      </c>
      <c r="H16" s="497">
        <v>0</v>
      </c>
      <c r="I16" s="497">
        <v>229297.08999999994</v>
      </c>
      <c r="J16" s="497">
        <v>229297.08999999994</v>
      </c>
      <c r="K16" s="499" t="s">
        <v>933</v>
      </c>
      <c r="L16" s="499" t="s">
        <v>941</v>
      </c>
      <c r="M16" s="500" t="s">
        <v>954</v>
      </c>
      <c r="N16" s="500" t="s">
        <v>946</v>
      </c>
      <c r="O16" s="499" t="s">
        <v>941</v>
      </c>
      <c r="P16" s="501" t="s">
        <v>399</v>
      </c>
      <c r="Q16" s="501" t="s">
        <v>940</v>
      </c>
      <c r="R16" s="395">
        <v>1</v>
      </c>
      <c r="S16" s="395">
        <v>1</v>
      </c>
      <c r="T16" s="395">
        <f t="shared" si="0"/>
        <v>0.33897624327360881</v>
      </c>
      <c r="U16" s="395">
        <v>229297.08999999994</v>
      </c>
      <c r="V16" s="395">
        <v>676440</v>
      </c>
      <c r="W16" s="500" t="s">
        <v>936</v>
      </c>
    </row>
    <row r="17" spans="1:23" ht="45" x14ac:dyDescent="0.2">
      <c r="A17" s="496" t="s">
        <v>930</v>
      </c>
      <c r="B17" s="497" t="s">
        <v>930</v>
      </c>
      <c r="C17" s="146" t="s">
        <v>854</v>
      </c>
      <c r="D17" s="146" t="s">
        <v>931</v>
      </c>
      <c r="E17" s="498" t="s">
        <v>932</v>
      </c>
      <c r="F17" s="497">
        <v>563700</v>
      </c>
      <c r="G17" s="497">
        <v>453283.32999999996</v>
      </c>
      <c r="H17" s="497">
        <v>0</v>
      </c>
      <c r="I17" s="497">
        <v>189059.43999999994</v>
      </c>
      <c r="J17" s="497">
        <v>189059.43999999994</v>
      </c>
      <c r="K17" s="499" t="s">
        <v>933</v>
      </c>
      <c r="L17" s="499" t="s">
        <v>944</v>
      </c>
      <c r="M17" s="500" t="s">
        <v>955</v>
      </c>
      <c r="N17" s="500" t="s">
        <v>946</v>
      </c>
      <c r="O17" s="499" t="s">
        <v>944</v>
      </c>
      <c r="P17" s="501" t="s">
        <v>399</v>
      </c>
      <c r="Q17" s="501" t="s">
        <v>940</v>
      </c>
      <c r="R17" s="395">
        <v>1</v>
      </c>
      <c r="S17" s="395">
        <v>1</v>
      </c>
      <c r="T17" s="395">
        <f t="shared" si="0"/>
        <v>0.43058575414223071</v>
      </c>
      <c r="U17" s="395">
        <v>189059.43999999994</v>
      </c>
      <c r="V17" s="395">
        <v>439075</v>
      </c>
      <c r="W17" s="500" t="s">
        <v>936</v>
      </c>
    </row>
    <row r="18" spans="1:23" ht="45" x14ac:dyDescent="0.2">
      <c r="A18" s="496" t="s">
        <v>930</v>
      </c>
      <c r="B18" s="497" t="s">
        <v>930</v>
      </c>
      <c r="C18" s="146" t="s">
        <v>854</v>
      </c>
      <c r="D18" s="146" t="s">
        <v>931</v>
      </c>
      <c r="E18" s="498" t="s">
        <v>932</v>
      </c>
      <c r="F18" s="497">
        <v>112740</v>
      </c>
      <c r="G18" s="497">
        <v>114923.33</v>
      </c>
      <c r="H18" s="497">
        <v>0</v>
      </c>
      <c r="I18" s="497">
        <v>40237.649999999994</v>
      </c>
      <c r="J18" s="497">
        <v>40237.649999999994</v>
      </c>
      <c r="K18" s="499" t="s">
        <v>933</v>
      </c>
      <c r="L18" s="499" t="s">
        <v>944</v>
      </c>
      <c r="M18" s="500" t="s">
        <v>956</v>
      </c>
      <c r="N18" s="500" t="s">
        <v>946</v>
      </c>
      <c r="O18" s="499" t="s">
        <v>941</v>
      </c>
      <c r="P18" s="501" t="s">
        <v>399</v>
      </c>
      <c r="Q18" s="501" t="s">
        <v>940</v>
      </c>
      <c r="R18" s="395">
        <v>1</v>
      </c>
      <c r="S18" s="395">
        <v>1</v>
      </c>
      <c r="T18" s="395">
        <f t="shared" si="0"/>
        <v>0.45820930364971807</v>
      </c>
      <c r="U18" s="395">
        <v>40237.649999999994</v>
      </c>
      <c r="V18" s="395">
        <v>87815</v>
      </c>
      <c r="W18" s="500" t="s">
        <v>936</v>
      </c>
    </row>
    <row r="19" spans="1:23" ht="45" x14ac:dyDescent="0.2">
      <c r="A19" s="496" t="s">
        <v>930</v>
      </c>
      <c r="B19" s="497" t="s">
        <v>930</v>
      </c>
      <c r="C19" s="146" t="s">
        <v>854</v>
      </c>
      <c r="D19" s="146" t="s">
        <v>931</v>
      </c>
      <c r="E19" s="498" t="s">
        <v>932</v>
      </c>
      <c r="F19" s="497">
        <v>0</v>
      </c>
      <c r="G19" s="497">
        <v>4058901.0300000012</v>
      </c>
      <c r="H19" s="497">
        <v>0</v>
      </c>
      <c r="I19" s="497">
        <v>2765569.32</v>
      </c>
      <c r="J19" s="497">
        <v>2765569.32</v>
      </c>
      <c r="K19" s="499" t="s">
        <v>933</v>
      </c>
      <c r="L19" s="499" t="s">
        <v>941</v>
      </c>
      <c r="M19" s="500" t="s">
        <v>952</v>
      </c>
      <c r="N19" s="500" t="s">
        <v>957</v>
      </c>
      <c r="O19" s="499" t="s">
        <v>941</v>
      </c>
      <c r="P19" s="501" t="s">
        <v>399</v>
      </c>
      <c r="Q19" s="501" t="s">
        <v>940</v>
      </c>
      <c r="R19" s="395">
        <v>1</v>
      </c>
      <c r="S19" s="395">
        <v>1</v>
      </c>
      <c r="T19" s="395">
        <f t="shared" si="0"/>
        <v>0.75350453380937088</v>
      </c>
      <c r="U19" s="395">
        <v>2765569.32</v>
      </c>
      <c r="V19" s="395">
        <v>3670275.62</v>
      </c>
      <c r="W19" s="500" t="s">
        <v>936</v>
      </c>
    </row>
    <row r="20" spans="1:23" ht="45" x14ac:dyDescent="0.2">
      <c r="A20" s="496" t="s">
        <v>930</v>
      </c>
      <c r="B20" s="497" t="s">
        <v>930</v>
      </c>
      <c r="C20" s="146" t="s">
        <v>854</v>
      </c>
      <c r="D20" s="146" t="s">
        <v>931</v>
      </c>
      <c r="E20" s="498" t="s">
        <v>932</v>
      </c>
      <c r="F20" s="497">
        <v>0</v>
      </c>
      <c r="G20" s="497">
        <v>3690933.95</v>
      </c>
      <c r="H20" s="497">
        <v>0</v>
      </c>
      <c r="I20" s="497">
        <v>2765569.32</v>
      </c>
      <c r="J20" s="497">
        <v>2765569.32</v>
      </c>
      <c r="K20" s="499" t="s">
        <v>933</v>
      </c>
      <c r="L20" s="499" t="s">
        <v>944</v>
      </c>
      <c r="M20" s="500" t="s">
        <v>958</v>
      </c>
      <c r="N20" s="500" t="s">
        <v>959</v>
      </c>
      <c r="O20" s="499" t="s">
        <v>941</v>
      </c>
      <c r="P20" s="501" t="s">
        <v>399</v>
      </c>
      <c r="Q20" s="501" t="s">
        <v>940</v>
      </c>
      <c r="R20" s="395">
        <v>1</v>
      </c>
      <c r="S20" s="395">
        <v>1</v>
      </c>
      <c r="T20" s="395">
        <f t="shared" si="0"/>
        <v>0.75350453380937088</v>
      </c>
      <c r="U20" s="395">
        <v>2765569.32</v>
      </c>
      <c r="V20" s="395">
        <v>3670275.62</v>
      </c>
      <c r="W20" s="500" t="s">
        <v>936</v>
      </c>
    </row>
    <row r="21" spans="1:23" ht="45" x14ac:dyDescent="0.2">
      <c r="A21" s="496" t="s">
        <v>930</v>
      </c>
      <c r="B21" s="497" t="s">
        <v>930</v>
      </c>
      <c r="C21" s="146" t="s">
        <v>854</v>
      </c>
      <c r="D21" s="146" t="s">
        <v>931</v>
      </c>
      <c r="E21" s="498" t="s">
        <v>932</v>
      </c>
      <c r="F21" s="497">
        <v>0</v>
      </c>
      <c r="G21" s="497">
        <v>367967.08000000101</v>
      </c>
      <c r="H21" s="497">
        <v>0</v>
      </c>
      <c r="I21" s="497">
        <v>0</v>
      </c>
      <c r="J21" s="497">
        <v>0</v>
      </c>
      <c r="K21" s="499" t="s">
        <v>933</v>
      </c>
      <c r="L21" s="499" t="s">
        <v>944</v>
      </c>
      <c r="M21" s="500" t="s">
        <v>958</v>
      </c>
      <c r="N21" s="499" t="s">
        <v>959</v>
      </c>
      <c r="O21" s="499" t="s">
        <v>941</v>
      </c>
      <c r="P21" s="501" t="s">
        <v>399</v>
      </c>
      <c r="Q21" s="501" t="s">
        <v>940</v>
      </c>
      <c r="R21" s="395">
        <v>1</v>
      </c>
      <c r="S21" s="395">
        <v>1</v>
      </c>
      <c r="T21" s="395">
        <f t="shared" ref="T21" si="1">+U21/V21</f>
        <v>0</v>
      </c>
      <c r="U21" s="395">
        <v>0</v>
      </c>
      <c r="V21" s="395">
        <v>3670275.62</v>
      </c>
      <c r="W21" s="500" t="s">
        <v>936</v>
      </c>
    </row>
    <row r="22" spans="1:23" x14ac:dyDescent="0.2">
      <c r="A22" s="496"/>
      <c r="B22" s="497"/>
      <c r="C22" s="146"/>
      <c r="D22" s="146"/>
      <c r="E22" s="497"/>
      <c r="F22" s="497"/>
      <c r="G22" s="497"/>
      <c r="H22" s="497"/>
      <c r="I22" s="497"/>
      <c r="J22" s="497"/>
      <c r="K22" s="499"/>
      <c r="L22" s="499"/>
      <c r="M22" s="499"/>
      <c r="N22" s="499"/>
      <c r="O22" s="499"/>
      <c r="P22" s="501"/>
      <c r="Q22" s="501"/>
    </row>
    <row r="23" spans="1:23" x14ac:dyDescent="0.2">
      <c r="A23" s="496"/>
      <c r="B23" s="497"/>
      <c r="C23" s="146"/>
      <c r="D23" s="146"/>
      <c r="E23" s="497"/>
      <c r="F23" s="497"/>
      <c r="G23" s="497"/>
      <c r="H23" s="497"/>
      <c r="I23" s="497"/>
      <c r="J23" s="497"/>
      <c r="K23" s="499"/>
      <c r="L23" s="499"/>
      <c r="M23" s="499"/>
      <c r="N23" s="499"/>
      <c r="O23" s="499"/>
      <c r="P23" s="501"/>
      <c r="Q23" s="501"/>
    </row>
    <row r="24" spans="1:23" x14ac:dyDescent="0.2">
      <c r="A24" s="496"/>
      <c r="B24" s="497"/>
      <c r="C24" s="146"/>
      <c r="D24" s="146"/>
      <c r="E24" s="497"/>
      <c r="F24" s="497"/>
      <c r="G24" s="497"/>
      <c r="H24" s="497"/>
      <c r="I24" s="497"/>
      <c r="J24" s="497"/>
      <c r="K24" s="497"/>
      <c r="L24" s="497"/>
    </row>
    <row r="25" spans="1:23" x14ac:dyDescent="0.2">
      <c r="A25" s="496"/>
      <c r="B25" s="497"/>
      <c r="C25" s="146"/>
      <c r="D25" s="146"/>
      <c r="E25" s="497"/>
      <c r="F25" s="497"/>
      <c r="G25" s="497"/>
      <c r="H25" s="497"/>
      <c r="I25" s="497"/>
      <c r="J25" s="497"/>
      <c r="K25" s="497"/>
      <c r="L25" s="497"/>
    </row>
    <row r="26" spans="1:23" x14ac:dyDescent="0.2">
      <c r="A26" s="496"/>
      <c r="B26" s="497"/>
      <c r="C26" s="146"/>
      <c r="D26" s="146"/>
      <c r="E26" s="497"/>
      <c r="F26" s="497"/>
      <c r="G26" s="497"/>
      <c r="H26" s="497"/>
      <c r="I26" s="497"/>
      <c r="J26" s="497"/>
      <c r="K26" s="497"/>
      <c r="L26" s="497"/>
    </row>
    <row r="27" spans="1:23" x14ac:dyDescent="0.2">
      <c r="A27" s="496"/>
      <c r="B27" s="497"/>
      <c r="C27" s="146"/>
      <c r="D27" s="146"/>
      <c r="E27" s="497"/>
      <c r="F27" s="497"/>
      <c r="G27" s="497"/>
      <c r="H27" s="497"/>
      <c r="I27" s="497"/>
      <c r="J27" s="497"/>
      <c r="K27" s="497"/>
      <c r="L27" s="497"/>
    </row>
    <row r="28" spans="1:23" x14ac:dyDescent="0.2">
      <c r="C28" s="176"/>
      <c r="D28" s="176"/>
    </row>
    <row r="29" spans="1:23" x14ac:dyDescent="0.2">
      <c r="C29" s="176"/>
      <c r="D29" s="176"/>
    </row>
    <row r="30" spans="1:23" x14ac:dyDescent="0.2">
      <c r="C30" s="176"/>
      <c r="D30" s="176"/>
    </row>
    <row r="31" spans="1:23" x14ac:dyDescent="0.2">
      <c r="C31" s="176"/>
      <c r="D31" s="176"/>
    </row>
    <row r="32" spans="1:23" x14ac:dyDescent="0.2">
      <c r="C32" s="176"/>
      <c r="D32" s="176"/>
    </row>
    <row r="33" spans="3:4" x14ac:dyDescent="0.2">
      <c r="C33" s="176"/>
      <c r="D33" s="176"/>
    </row>
    <row r="34" spans="3:4" x14ac:dyDescent="0.2">
      <c r="C34" s="176"/>
      <c r="D34" s="176"/>
    </row>
    <row r="35" spans="3:4" x14ac:dyDescent="0.2">
      <c r="C35" s="176"/>
      <c r="D35" s="176"/>
    </row>
    <row r="36" spans="3:4" x14ac:dyDescent="0.2">
      <c r="C36" s="176"/>
      <c r="D36" s="176"/>
    </row>
  </sheetData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FC3E-DAA7-4702-AE80-2F9F09C21865}">
  <sheetPr codeName="Sheet23">
    <pageSetUpPr fitToPage="1"/>
  </sheetPr>
  <dimension ref="A1:F39"/>
  <sheetViews>
    <sheetView showGridLines="0" workbookViewId="0">
      <selection activeCell="E49" sqref="E49"/>
    </sheetView>
  </sheetViews>
  <sheetFormatPr baseColWidth="10" defaultColWidth="12" defaultRowHeight="11.25" x14ac:dyDescent="0.2"/>
  <cols>
    <col min="1" max="1" width="57.83203125" style="15" customWidth="1"/>
    <col min="2" max="2" width="23.83203125" style="19" customWidth="1"/>
    <col min="3" max="3" width="24" style="19" customWidth="1"/>
    <col min="4" max="5" width="22.33203125" style="19" customWidth="1"/>
    <col min="6" max="6" width="18.33203125" style="19" customWidth="1"/>
    <col min="7" max="16384" width="12" style="16"/>
  </cols>
  <sheetData>
    <row r="1" spans="1:6" ht="39.950000000000003" customHeight="1" x14ac:dyDescent="0.2">
      <c r="A1" s="12" t="s">
        <v>687</v>
      </c>
      <c r="B1" s="11"/>
      <c r="C1" s="11"/>
      <c r="D1" s="11"/>
      <c r="E1" s="11"/>
      <c r="F1" s="10"/>
    </row>
    <row r="2" spans="1:6" s="15" customFormat="1" ht="50.1" customHeight="1" x14ac:dyDescent="0.2">
      <c r="A2" s="106" t="s">
        <v>55</v>
      </c>
      <c r="B2" s="296" t="s">
        <v>688</v>
      </c>
      <c r="C2" s="296" t="s">
        <v>689</v>
      </c>
      <c r="D2" s="296" t="s">
        <v>690</v>
      </c>
      <c r="E2" s="296" t="s">
        <v>691</v>
      </c>
      <c r="F2" s="296" t="s">
        <v>529</v>
      </c>
    </row>
    <row r="3" spans="1:6" s="15" customFormat="1" ht="9" customHeight="1" x14ac:dyDescent="0.2">
      <c r="A3" s="297"/>
      <c r="B3" s="298"/>
      <c r="C3" s="298"/>
      <c r="D3" s="298"/>
      <c r="E3" s="298"/>
      <c r="F3" s="298"/>
    </row>
    <row r="4" spans="1:6" x14ac:dyDescent="0.2">
      <c r="A4" s="299" t="s">
        <v>692</v>
      </c>
      <c r="B4" s="300">
        <v>83103362.510000005</v>
      </c>
      <c r="C4" s="301"/>
      <c r="D4" s="301"/>
      <c r="E4" s="301"/>
      <c r="F4" s="300">
        <v>83103362.510000005</v>
      </c>
    </row>
    <row r="5" spans="1:6" x14ac:dyDescent="0.2">
      <c r="A5" s="302" t="s">
        <v>4</v>
      </c>
      <c r="B5" s="301">
        <v>83103362.510000005</v>
      </c>
      <c r="C5" s="301"/>
      <c r="D5" s="301"/>
      <c r="E5" s="301"/>
      <c r="F5" s="301">
        <v>83103362.510000005</v>
      </c>
    </row>
    <row r="6" spans="1:6" x14ac:dyDescent="0.2">
      <c r="A6" s="302" t="s">
        <v>42</v>
      </c>
      <c r="B6" s="301">
        <v>0</v>
      </c>
      <c r="C6" s="301"/>
      <c r="D6" s="301"/>
      <c r="E6" s="301"/>
      <c r="F6" s="301">
        <v>0</v>
      </c>
    </row>
    <row r="7" spans="1:6" x14ac:dyDescent="0.2">
      <c r="A7" s="302" t="s">
        <v>43</v>
      </c>
      <c r="B7" s="301">
        <v>0</v>
      </c>
      <c r="C7" s="301"/>
      <c r="D7" s="301"/>
      <c r="E7" s="301"/>
      <c r="F7" s="301">
        <v>0</v>
      </c>
    </row>
    <row r="8" spans="1:6" ht="9" customHeight="1" x14ac:dyDescent="0.2">
      <c r="A8" s="302"/>
      <c r="B8" s="301"/>
      <c r="C8" s="301"/>
      <c r="D8" s="301"/>
      <c r="E8" s="301"/>
      <c r="F8" s="301"/>
    </row>
    <row r="9" spans="1:6" x14ac:dyDescent="0.2">
      <c r="A9" s="299" t="s">
        <v>693</v>
      </c>
      <c r="B9" s="301"/>
      <c r="C9" s="300">
        <v>11208097.26</v>
      </c>
      <c r="D9" s="300">
        <v>4939452.34</v>
      </c>
      <c r="E9" s="301"/>
      <c r="F9" s="300">
        <v>16147549.6</v>
      </c>
    </row>
    <row r="10" spans="1:6" x14ac:dyDescent="0.2">
      <c r="A10" s="302" t="s">
        <v>686</v>
      </c>
      <c r="B10" s="301"/>
      <c r="C10" s="301"/>
      <c r="D10" s="301">
        <v>4939452.34</v>
      </c>
      <c r="E10" s="301"/>
      <c r="F10" s="301">
        <v>4939452.34</v>
      </c>
    </row>
    <row r="11" spans="1:6" x14ac:dyDescent="0.2">
      <c r="A11" s="302" t="s">
        <v>45</v>
      </c>
      <c r="B11" s="301"/>
      <c r="C11" s="301">
        <v>10449477.91</v>
      </c>
      <c r="D11" s="301"/>
      <c r="E11" s="301"/>
      <c r="F11" s="301">
        <v>10449477.91</v>
      </c>
    </row>
    <row r="12" spans="1:6" x14ac:dyDescent="0.2">
      <c r="A12" s="302" t="s">
        <v>694</v>
      </c>
      <c r="B12" s="301"/>
      <c r="C12" s="301">
        <v>758619.35</v>
      </c>
      <c r="D12" s="301"/>
      <c r="E12" s="301"/>
      <c r="F12" s="301">
        <v>758619.35</v>
      </c>
    </row>
    <row r="13" spans="1:6" x14ac:dyDescent="0.2">
      <c r="A13" s="302" t="s">
        <v>6</v>
      </c>
      <c r="B13" s="301"/>
      <c r="C13" s="301">
        <v>0</v>
      </c>
      <c r="D13" s="301"/>
      <c r="E13" s="301"/>
      <c r="F13" s="301">
        <v>0</v>
      </c>
    </row>
    <row r="14" spans="1:6" x14ac:dyDescent="0.2">
      <c r="A14" s="302" t="s">
        <v>46</v>
      </c>
      <c r="B14" s="301"/>
      <c r="C14" s="301">
        <v>0</v>
      </c>
      <c r="D14" s="301"/>
      <c r="E14" s="301"/>
      <c r="F14" s="301">
        <v>0</v>
      </c>
    </row>
    <row r="15" spans="1:6" ht="9" customHeight="1" x14ac:dyDescent="0.2">
      <c r="A15" s="302"/>
      <c r="B15" s="301"/>
      <c r="C15" s="301"/>
      <c r="D15" s="301"/>
      <c r="E15" s="301"/>
      <c r="F15" s="301"/>
    </row>
    <row r="16" spans="1:6" ht="22.5" x14ac:dyDescent="0.2">
      <c r="A16" s="299" t="s">
        <v>695</v>
      </c>
      <c r="B16" s="301"/>
      <c r="C16" s="301"/>
      <c r="D16" s="301"/>
      <c r="E16" s="300">
        <v>0</v>
      </c>
      <c r="F16" s="300">
        <v>0</v>
      </c>
    </row>
    <row r="17" spans="1:6" x14ac:dyDescent="0.2">
      <c r="A17" s="302" t="s">
        <v>48</v>
      </c>
      <c r="B17" s="301"/>
      <c r="C17" s="301"/>
      <c r="D17" s="301"/>
      <c r="E17" s="301">
        <v>0</v>
      </c>
      <c r="F17" s="301">
        <v>0</v>
      </c>
    </row>
    <row r="18" spans="1:6" x14ac:dyDescent="0.2">
      <c r="A18" s="302" t="s">
        <v>49</v>
      </c>
      <c r="B18" s="301"/>
      <c r="C18" s="301"/>
      <c r="D18" s="301"/>
      <c r="E18" s="301">
        <v>0</v>
      </c>
      <c r="F18" s="301">
        <v>0</v>
      </c>
    </row>
    <row r="19" spans="1:6" ht="9" customHeight="1" x14ac:dyDescent="0.2">
      <c r="A19" s="302"/>
      <c r="B19" s="301"/>
      <c r="C19" s="301"/>
      <c r="D19" s="301"/>
      <c r="E19" s="301"/>
      <c r="F19" s="301"/>
    </row>
    <row r="20" spans="1:6" x14ac:dyDescent="0.2">
      <c r="A20" s="299" t="s">
        <v>696</v>
      </c>
      <c r="B20" s="300">
        <v>83103362.510000005</v>
      </c>
      <c r="C20" s="300">
        <v>11208097.26</v>
      </c>
      <c r="D20" s="300">
        <v>4939452.34</v>
      </c>
      <c r="E20" s="300">
        <v>0</v>
      </c>
      <c r="F20" s="300">
        <v>99250912.109999999</v>
      </c>
    </row>
    <row r="21" spans="1:6" ht="9" customHeight="1" x14ac:dyDescent="0.2">
      <c r="A21" s="299"/>
      <c r="B21" s="300"/>
      <c r="C21" s="300"/>
      <c r="D21" s="300"/>
      <c r="E21" s="300"/>
      <c r="F21" s="300"/>
    </row>
    <row r="22" spans="1:6" ht="22.5" x14ac:dyDescent="0.2">
      <c r="A22" s="299" t="s">
        <v>697</v>
      </c>
      <c r="B22" s="300">
        <v>-2586415.11</v>
      </c>
      <c r="C22" s="301"/>
      <c r="D22" s="301"/>
      <c r="E22" s="300"/>
      <c r="F22" s="300">
        <v>-2586415.11</v>
      </c>
    </row>
    <row r="23" spans="1:6" x14ac:dyDescent="0.2">
      <c r="A23" s="302" t="s">
        <v>4</v>
      </c>
      <c r="B23" s="301">
        <v>-2586415.11</v>
      </c>
      <c r="C23" s="301"/>
      <c r="D23" s="301"/>
      <c r="E23" s="301"/>
      <c r="F23" s="301">
        <v>-2586415.11</v>
      </c>
    </row>
    <row r="24" spans="1:6" x14ac:dyDescent="0.2">
      <c r="A24" s="302" t="s">
        <v>42</v>
      </c>
      <c r="B24" s="301">
        <v>0</v>
      </c>
      <c r="C24" s="301"/>
      <c r="D24" s="301"/>
      <c r="E24" s="301"/>
      <c r="F24" s="301">
        <v>0</v>
      </c>
    </row>
    <row r="25" spans="1:6" x14ac:dyDescent="0.2">
      <c r="A25" s="302" t="s">
        <v>43</v>
      </c>
      <c r="B25" s="301">
        <v>0</v>
      </c>
      <c r="C25" s="301"/>
      <c r="D25" s="301"/>
      <c r="E25" s="301"/>
      <c r="F25" s="301">
        <v>0</v>
      </c>
    </row>
    <row r="26" spans="1:6" ht="9" customHeight="1" x14ac:dyDescent="0.2">
      <c r="A26" s="302"/>
      <c r="B26" s="301"/>
      <c r="C26" s="301"/>
      <c r="D26" s="301"/>
      <c r="E26" s="301"/>
      <c r="F26" s="301"/>
    </row>
    <row r="27" spans="1:6" ht="22.5" x14ac:dyDescent="0.2">
      <c r="A27" s="299" t="s">
        <v>698</v>
      </c>
      <c r="B27" s="301"/>
      <c r="C27" s="300">
        <v>2985754.4</v>
      </c>
      <c r="D27" s="300">
        <v>-5178759.0199999996</v>
      </c>
      <c r="E27" s="300"/>
      <c r="F27" s="300">
        <v>-2193004.62</v>
      </c>
    </row>
    <row r="28" spans="1:6" x14ac:dyDescent="0.2">
      <c r="A28" s="302" t="s">
        <v>686</v>
      </c>
      <c r="B28" s="301"/>
      <c r="C28" s="301"/>
      <c r="D28" s="301">
        <v>-239306.68</v>
      </c>
      <c r="E28" s="301"/>
      <c r="F28" s="301">
        <v>-239306.68</v>
      </c>
    </row>
    <row r="29" spans="1:6" x14ac:dyDescent="0.2">
      <c r="A29" s="302" t="s">
        <v>45</v>
      </c>
      <c r="B29" s="301"/>
      <c r="C29" s="301">
        <v>2985754.4</v>
      </c>
      <c r="D29" s="301">
        <v>-4939452.34</v>
      </c>
      <c r="E29" s="301"/>
      <c r="F29" s="301">
        <v>-1953697.94</v>
      </c>
    </row>
    <row r="30" spans="1:6" x14ac:dyDescent="0.2">
      <c r="A30" s="302" t="s">
        <v>694</v>
      </c>
      <c r="B30" s="301"/>
      <c r="C30" s="303"/>
      <c r="D30" s="303">
        <v>0</v>
      </c>
      <c r="E30" s="303"/>
      <c r="F30" s="301">
        <v>0</v>
      </c>
    </row>
    <row r="31" spans="1:6" x14ac:dyDescent="0.2">
      <c r="A31" s="302" t="s">
        <v>6</v>
      </c>
      <c r="B31" s="301"/>
      <c r="C31" s="303"/>
      <c r="D31" s="303">
        <v>0</v>
      </c>
      <c r="E31" s="303"/>
      <c r="F31" s="301">
        <v>0</v>
      </c>
    </row>
    <row r="32" spans="1:6" x14ac:dyDescent="0.2">
      <c r="A32" s="302" t="s">
        <v>46</v>
      </c>
      <c r="B32" s="301"/>
      <c r="C32" s="303"/>
      <c r="D32" s="303">
        <v>0</v>
      </c>
      <c r="E32" s="303"/>
      <c r="F32" s="301">
        <v>0</v>
      </c>
    </row>
    <row r="33" spans="1:6" ht="9" customHeight="1" x14ac:dyDescent="0.2">
      <c r="A33" s="302"/>
      <c r="B33" s="301"/>
      <c r="C33" s="303"/>
      <c r="D33" s="303"/>
      <c r="E33" s="303"/>
      <c r="F33" s="301"/>
    </row>
    <row r="34" spans="1:6" ht="22.5" x14ac:dyDescent="0.2">
      <c r="A34" s="304" t="s">
        <v>699</v>
      </c>
      <c r="B34" s="301"/>
      <c r="C34" s="303"/>
      <c r="D34" s="303"/>
      <c r="E34" s="300">
        <v>0</v>
      </c>
      <c r="F34" s="301">
        <v>0</v>
      </c>
    </row>
    <row r="35" spans="1:6" x14ac:dyDescent="0.2">
      <c r="A35" s="302" t="s">
        <v>48</v>
      </c>
      <c r="B35" s="301"/>
      <c r="C35" s="303"/>
      <c r="D35" s="303"/>
      <c r="E35" s="301">
        <v>0</v>
      </c>
      <c r="F35" s="301">
        <v>0</v>
      </c>
    </row>
    <row r="36" spans="1:6" x14ac:dyDescent="0.2">
      <c r="A36" s="302" t="s">
        <v>49</v>
      </c>
      <c r="B36" s="301"/>
      <c r="C36" s="303"/>
      <c r="D36" s="303"/>
      <c r="E36" s="301">
        <v>0</v>
      </c>
      <c r="F36" s="301">
        <v>0</v>
      </c>
    </row>
    <row r="37" spans="1:6" ht="9" customHeight="1" x14ac:dyDescent="0.2">
      <c r="A37" s="302"/>
      <c r="B37" s="301"/>
      <c r="C37" s="303"/>
      <c r="D37" s="303"/>
      <c r="E37" s="301"/>
      <c r="F37" s="301"/>
    </row>
    <row r="38" spans="1:6" ht="20.100000000000001" customHeight="1" x14ac:dyDescent="0.2">
      <c r="A38" s="305" t="s">
        <v>700</v>
      </c>
      <c r="B38" s="306">
        <v>80516947.400000006</v>
      </c>
      <c r="C38" s="306">
        <v>14193851.66</v>
      </c>
      <c r="D38" s="306">
        <v>-239306.68</v>
      </c>
      <c r="E38" s="306">
        <v>0</v>
      </c>
      <c r="F38" s="306">
        <v>94471492.379999995</v>
      </c>
    </row>
    <row r="39" spans="1:6" x14ac:dyDescent="0.2">
      <c r="A39" s="13"/>
      <c r="B39" s="14"/>
      <c r="C39" s="14"/>
      <c r="D39" s="14"/>
      <c r="E39" s="14"/>
      <c r="F39" s="1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1ABA-E391-46F9-B810-9E5D16F30034}">
  <sheetPr codeName="Sheet37"/>
  <dimension ref="A1:E32"/>
  <sheetViews>
    <sheetView workbookViewId="0">
      <selection activeCell="B23" sqref="B23"/>
    </sheetView>
  </sheetViews>
  <sheetFormatPr baseColWidth="10" defaultColWidth="11.6640625" defaultRowHeight="11.25" x14ac:dyDescent="0.2"/>
  <cols>
    <col min="1" max="1" width="67.6640625" customWidth="1"/>
    <col min="2" max="2" width="21.83203125" customWidth="1"/>
    <col min="3" max="3" width="12" style="504"/>
  </cols>
  <sheetData>
    <row r="1" spans="1:4" ht="12" x14ac:dyDescent="0.2">
      <c r="A1" s="503" t="s">
        <v>960</v>
      </c>
      <c r="B1" s="503" t="s">
        <v>789</v>
      </c>
      <c r="C1" s="504" t="s">
        <v>934</v>
      </c>
      <c r="D1" s="505"/>
    </row>
    <row r="2" spans="1:4" ht="12" x14ac:dyDescent="0.2">
      <c r="A2" s="503" t="s">
        <v>961</v>
      </c>
      <c r="B2" s="503" t="s">
        <v>797</v>
      </c>
      <c r="C2" s="504" t="s">
        <v>962</v>
      </c>
      <c r="D2" s="505"/>
    </row>
    <row r="3" spans="1:4" ht="12" x14ac:dyDescent="0.2">
      <c r="A3" s="503" t="s">
        <v>963</v>
      </c>
      <c r="B3" s="503" t="s">
        <v>964</v>
      </c>
      <c r="C3" s="504" t="s">
        <v>941</v>
      </c>
      <c r="D3" s="505"/>
    </row>
    <row r="4" spans="1:4" ht="12" x14ac:dyDescent="0.2">
      <c r="A4" s="503" t="s">
        <v>965</v>
      </c>
      <c r="B4" s="503" t="s">
        <v>966</v>
      </c>
      <c r="C4" s="504" t="s">
        <v>967</v>
      </c>
      <c r="D4" s="505"/>
    </row>
    <row r="5" spans="1:4" ht="12" x14ac:dyDescent="0.2">
      <c r="A5" s="503" t="s">
        <v>968</v>
      </c>
      <c r="B5" s="506"/>
      <c r="D5" s="505"/>
    </row>
    <row r="6" spans="1:4" ht="12" x14ac:dyDescent="0.2">
      <c r="A6" s="503" t="s">
        <v>969</v>
      </c>
      <c r="B6" s="506"/>
      <c r="D6" s="505"/>
    </row>
    <row r="7" spans="1:4" ht="12" x14ac:dyDescent="0.2">
      <c r="A7" s="503" t="s">
        <v>970</v>
      </c>
      <c r="B7" s="506"/>
      <c r="D7" s="505"/>
    </row>
    <row r="8" spans="1:4" ht="12" x14ac:dyDescent="0.2">
      <c r="A8" s="503" t="s">
        <v>971</v>
      </c>
      <c r="B8" s="506"/>
      <c r="D8" s="505"/>
    </row>
    <row r="9" spans="1:4" ht="12" customHeight="1" x14ac:dyDescent="0.2">
      <c r="A9" s="503" t="s">
        <v>972</v>
      </c>
      <c r="B9" s="506"/>
      <c r="D9" s="505"/>
    </row>
    <row r="10" spans="1:4" ht="12" x14ac:dyDescent="0.2">
      <c r="A10" s="503" t="s">
        <v>973</v>
      </c>
      <c r="B10" s="506"/>
      <c r="D10" s="505"/>
    </row>
    <row r="11" spans="1:4" ht="12" x14ac:dyDescent="0.2">
      <c r="A11" s="503" t="s">
        <v>974</v>
      </c>
      <c r="B11" s="506"/>
      <c r="D11" s="505"/>
    </row>
    <row r="12" spans="1:4" ht="12" x14ac:dyDescent="0.2">
      <c r="A12" s="503" t="s">
        <v>975</v>
      </c>
      <c r="B12" s="506"/>
      <c r="D12" s="505"/>
    </row>
    <row r="13" spans="1:4" ht="12" x14ac:dyDescent="0.2">
      <c r="A13" s="503" t="s">
        <v>976</v>
      </c>
      <c r="B13" s="506"/>
      <c r="D13" s="505"/>
    </row>
    <row r="14" spans="1:4" ht="12" x14ac:dyDescent="0.2">
      <c r="A14" s="503" t="s">
        <v>977</v>
      </c>
      <c r="B14" s="506"/>
      <c r="D14" s="505"/>
    </row>
    <row r="15" spans="1:4" ht="12" x14ac:dyDescent="0.2">
      <c r="A15" s="503" t="s">
        <v>978</v>
      </c>
      <c r="B15" s="506"/>
      <c r="D15" s="505"/>
    </row>
    <row r="16" spans="1:4" ht="12" x14ac:dyDescent="0.2">
      <c r="A16" s="503" t="s">
        <v>979</v>
      </c>
      <c r="B16" s="506"/>
      <c r="D16" s="505"/>
    </row>
    <row r="17" spans="1:5" ht="12" x14ac:dyDescent="0.2">
      <c r="A17" s="503" t="s">
        <v>980</v>
      </c>
      <c r="B17" s="506"/>
      <c r="D17" s="505"/>
    </row>
    <row r="18" spans="1:5" ht="12" x14ac:dyDescent="0.2">
      <c r="A18" s="503" t="s">
        <v>981</v>
      </c>
      <c r="B18" s="506"/>
      <c r="D18" s="505"/>
    </row>
    <row r="19" spans="1:5" ht="12" x14ac:dyDescent="0.2">
      <c r="A19" s="503" t="s">
        <v>982</v>
      </c>
      <c r="B19" s="506"/>
      <c r="D19" s="505"/>
    </row>
    <row r="20" spans="1:5" ht="12" x14ac:dyDescent="0.2">
      <c r="A20" s="503" t="s">
        <v>983</v>
      </c>
      <c r="B20" s="506"/>
      <c r="D20" s="505"/>
    </row>
    <row r="21" spans="1:5" ht="12" x14ac:dyDescent="0.2">
      <c r="A21" s="503" t="s">
        <v>984</v>
      </c>
      <c r="B21" s="506"/>
      <c r="E21" s="505"/>
    </row>
    <row r="22" spans="1:5" ht="12" x14ac:dyDescent="0.2">
      <c r="A22" s="503" t="s">
        <v>985</v>
      </c>
      <c r="B22" s="506"/>
      <c r="E22" s="505"/>
    </row>
    <row r="23" spans="1:5" ht="12" x14ac:dyDescent="0.2">
      <c r="A23" s="503" t="s">
        <v>986</v>
      </c>
      <c r="B23" s="507"/>
      <c r="E23" s="508"/>
    </row>
    <row r="24" spans="1:5" x14ac:dyDescent="0.2">
      <c r="A24" s="509"/>
      <c r="B24" s="510"/>
      <c r="D24" s="510"/>
      <c r="E24" s="510"/>
    </row>
    <row r="25" spans="1:5" x14ac:dyDescent="0.2">
      <c r="A25" s="504"/>
    </row>
    <row r="26" spans="1:5" x14ac:dyDescent="0.2">
      <c r="A26" s="504"/>
    </row>
    <row r="27" spans="1:5" x14ac:dyDescent="0.2">
      <c r="A27" s="504"/>
    </row>
    <row r="28" spans="1:5" x14ac:dyDescent="0.2">
      <c r="A28" s="504"/>
    </row>
    <row r="29" spans="1:5" x14ac:dyDescent="0.2">
      <c r="A29" s="504"/>
    </row>
    <row r="30" spans="1:5" x14ac:dyDescent="0.2">
      <c r="A30" s="504"/>
    </row>
    <row r="31" spans="1:5" x14ac:dyDescent="0.2">
      <c r="A31" s="504"/>
    </row>
    <row r="32" spans="1:5" x14ac:dyDescent="0.2">
      <c r="A32" s="50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2E66-AF67-46D9-BD29-FCCAC91ED269}">
  <sheetPr codeName="Sheet38">
    <pageSetUpPr fitToPage="1"/>
  </sheetPr>
  <dimension ref="A1:U7"/>
  <sheetViews>
    <sheetView zoomScale="85" zoomScaleNormal="85" workbookViewId="0">
      <selection activeCell="F24" sqref="F24"/>
    </sheetView>
  </sheetViews>
  <sheetFormatPr baseColWidth="10" defaultColWidth="13.33203125" defaultRowHeight="11.25" customHeight="1" x14ac:dyDescent="0.2"/>
  <cols>
    <col min="1" max="21" width="18.33203125" style="176" customWidth="1"/>
    <col min="22" max="16384" width="13.33203125" style="176"/>
  </cols>
  <sheetData>
    <row r="1" spans="1:21" ht="39.950000000000003" customHeight="1" x14ac:dyDescent="0.2">
      <c r="A1" s="835" t="s">
        <v>987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</row>
    <row r="3" spans="1:21" ht="36" customHeight="1" thickBot="1" x14ac:dyDescent="0.25">
      <c r="A3" s="837" t="s">
        <v>988</v>
      </c>
      <c r="B3" s="838"/>
      <c r="C3" s="838"/>
      <c r="D3" s="838"/>
      <c r="E3" s="837" t="s">
        <v>989</v>
      </c>
      <c r="F3" s="838"/>
      <c r="G3" s="838"/>
      <c r="H3" s="838"/>
      <c r="I3" s="838"/>
      <c r="J3" s="838"/>
      <c r="K3" s="837" t="s">
        <v>990</v>
      </c>
      <c r="L3" s="838"/>
      <c r="M3" s="838"/>
      <c r="N3" s="838"/>
      <c r="O3" s="838"/>
      <c r="P3" s="837" t="s">
        <v>991</v>
      </c>
      <c r="Q3" s="838"/>
      <c r="R3" s="839"/>
      <c r="S3" s="837" t="s">
        <v>992</v>
      </c>
      <c r="T3" s="838"/>
      <c r="U3" s="838"/>
    </row>
    <row r="4" spans="1:21" ht="45" x14ac:dyDescent="0.2">
      <c r="A4" s="511" t="s">
        <v>993</v>
      </c>
      <c r="B4" s="511" t="s">
        <v>994</v>
      </c>
      <c r="C4" s="511" t="s">
        <v>995</v>
      </c>
      <c r="D4" s="511" t="s">
        <v>996</v>
      </c>
      <c r="E4" s="511" t="s">
        <v>997</v>
      </c>
      <c r="F4" s="511" t="s">
        <v>998</v>
      </c>
      <c r="G4" s="511" t="s">
        <v>999</v>
      </c>
      <c r="H4" s="511" t="s">
        <v>1000</v>
      </c>
      <c r="I4" s="511" t="s">
        <v>1001</v>
      </c>
      <c r="J4" s="511" t="s">
        <v>1002</v>
      </c>
      <c r="K4" s="511" t="s">
        <v>1003</v>
      </c>
      <c r="L4" s="511" t="s">
        <v>1004</v>
      </c>
      <c r="M4" s="511" t="s">
        <v>1005</v>
      </c>
      <c r="N4" s="511" t="s">
        <v>1006</v>
      </c>
      <c r="O4" s="511" t="s">
        <v>1007</v>
      </c>
      <c r="P4" s="511" t="s">
        <v>1008</v>
      </c>
      <c r="Q4" s="511" t="s">
        <v>1009</v>
      </c>
      <c r="R4" s="511" t="s">
        <v>1010</v>
      </c>
      <c r="S4" s="511" t="s">
        <v>1011</v>
      </c>
      <c r="T4" s="511" t="s">
        <v>1012</v>
      </c>
      <c r="U4" s="511" t="s">
        <v>1013</v>
      </c>
    </row>
    <row r="5" spans="1:21" x14ac:dyDescent="0.2">
      <c r="A5" s="176">
        <v>1.1000000000000001</v>
      </c>
      <c r="B5" s="176" t="s">
        <v>1014</v>
      </c>
      <c r="C5" s="176" t="s">
        <v>1014</v>
      </c>
      <c r="D5" s="176" t="s">
        <v>1014</v>
      </c>
      <c r="E5" s="176" t="s">
        <v>1014</v>
      </c>
      <c r="F5" s="176" t="s">
        <v>1014</v>
      </c>
      <c r="G5" s="176" t="s">
        <v>1014</v>
      </c>
      <c r="H5" s="176" t="s">
        <v>1014</v>
      </c>
      <c r="I5" s="176" t="s">
        <v>1014</v>
      </c>
      <c r="J5" s="176" t="s">
        <v>1014</v>
      </c>
      <c r="K5" s="176" t="s">
        <v>1014</v>
      </c>
      <c r="L5" s="176" t="s">
        <v>1014</v>
      </c>
      <c r="M5" s="176" t="s">
        <v>1014</v>
      </c>
      <c r="N5" s="176" t="s">
        <v>1014</v>
      </c>
      <c r="O5" s="176" t="s">
        <v>1014</v>
      </c>
      <c r="P5" s="176" t="s">
        <v>1014</v>
      </c>
      <c r="Q5" s="176" t="s">
        <v>1014</v>
      </c>
      <c r="R5" s="176" t="s">
        <v>1014</v>
      </c>
      <c r="S5" s="176" t="s">
        <v>1014</v>
      </c>
      <c r="T5" s="176" t="s">
        <v>1014</v>
      </c>
      <c r="U5" s="176" t="s">
        <v>1014</v>
      </c>
    </row>
    <row r="7" spans="1:21" x14ac:dyDescent="0.2">
      <c r="E7" s="176" t="s">
        <v>1015</v>
      </c>
    </row>
  </sheetData>
  <mergeCells count="6">
    <mergeCell ref="A1:U1"/>
    <mergeCell ref="A3:D3"/>
    <mergeCell ref="E3:J3"/>
    <mergeCell ref="K3:O3"/>
    <mergeCell ref="P3:R3"/>
    <mergeCell ref="S3:U3"/>
  </mergeCells>
  <pageMargins left="0.70866141732283472" right="0.70866141732283472" top="0.74803149606299213" bottom="0.74803149606299213" header="0.31496062992125984" footer="0.31496062992125984"/>
  <pageSetup scale="37" fitToHeight="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49D9-5B66-4F07-9952-DCCD9A58B460}">
  <sheetPr codeName="Sheet40">
    <pageSetUpPr fitToPage="1"/>
  </sheetPr>
  <dimension ref="B1:D40"/>
  <sheetViews>
    <sheetView topLeftCell="A30" workbookViewId="0">
      <selection activeCell="C49" sqref="C49"/>
    </sheetView>
  </sheetViews>
  <sheetFormatPr baseColWidth="10" defaultColWidth="11.6640625" defaultRowHeight="11.25" x14ac:dyDescent="0.2"/>
  <cols>
    <col min="2" max="2" width="12.83203125" customWidth="1"/>
    <col min="3" max="3" width="65.83203125" customWidth="1"/>
    <col min="4" max="4" width="20.83203125" customWidth="1"/>
  </cols>
  <sheetData>
    <row r="1" spans="2:4" ht="39.950000000000003" customHeight="1" x14ac:dyDescent="0.2">
      <c r="B1" s="12" t="s">
        <v>1016</v>
      </c>
      <c r="C1" s="11"/>
      <c r="D1" s="10"/>
    </row>
    <row r="2" spans="2:4" ht="33.75" customHeight="1" x14ac:dyDescent="0.2">
      <c r="B2" s="512" t="s">
        <v>1017</v>
      </c>
      <c r="C2" s="512" t="s">
        <v>1018</v>
      </c>
      <c r="D2" s="512" t="s">
        <v>1019</v>
      </c>
    </row>
    <row r="3" spans="2:4" x14ac:dyDescent="0.2">
      <c r="B3" s="513"/>
      <c r="C3" s="513"/>
      <c r="D3" s="514"/>
    </row>
    <row r="4" spans="2:4" ht="23.25" customHeight="1" thickBot="1" x14ac:dyDescent="0.25">
      <c r="B4" s="849" t="s">
        <v>1020</v>
      </c>
      <c r="C4" s="849"/>
      <c r="D4" s="849"/>
    </row>
    <row r="5" spans="2:4" ht="11.25" customHeight="1" x14ac:dyDescent="0.2">
      <c r="B5" s="840" t="s">
        <v>1021</v>
      </c>
      <c r="C5" s="841"/>
      <c r="D5" s="842"/>
    </row>
    <row r="6" spans="2:4" ht="11.25" customHeight="1" x14ac:dyDescent="0.2">
      <c r="B6" s="843"/>
      <c r="C6" s="844"/>
      <c r="D6" s="845"/>
    </row>
    <row r="7" spans="2:4" ht="11.25" customHeight="1" x14ac:dyDescent="0.2">
      <c r="B7" s="843"/>
      <c r="C7" s="844"/>
      <c r="D7" s="845"/>
    </row>
    <row r="8" spans="2:4" ht="11.25" customHeight="1" x14ac:dyDescent="0.2">
      <c r="B8" s="843"/>
      <c r="C8" s="844"/>
      <c r="D8" s="845"/>
    </row>
    <row r="9" spans="2:4" ht="12" customHeight="1" thickBot="1" x14ac:dyDescent="0.25">
      <c r="B9" s="846"/>
      <c r="C9" s="847"/>
      <c r="D9" s="848"/>
    </row>
    <row r="10" spans="2:4" x14ac:dyDescent="0.2">
      <c r="B10" s="513"/>
      <c r="C10" s="513"/>
      <c r="D10" s="514"/>
    </row>
    <row r="11" spans="2:4" x14ac:dyDescent="0.2">
      <c r="B11" s="513"/>
      <c r="C11" s="513"/>
      <c r="D11" s="514"/>
    </row>
    <row r="12" spans="2:4" x14ac:dyDescent="0.2">
      <c r="B12" s="513"/>
      <c r="C12" s="513"/>
      <c r="D12" s="514"/>
    </row>
    <row r="13" spans="2:4" x14ac:dyDescent="0.2">
      <c r="B13" s="513"/>
      <c r="C13" s="513"/>
      <c r="D13" s="514"/>
    </row>
    <row r="14" spans="2:4" x14ac:dyDescent="0.2">
      <c r="B14" s="513"/>
      <c r="C14" s="513"/>
      <c r="D14" s="514"/>
    </row>
    <row r="15" spans="2:4" x14ac:dyDescent="0.2">
      <c r="B15" s="513"/>
      <c r="C15" s="513"/>
      <c r="D15" s="514"/>
    </row>
    <row r="16" spans="2:4" x14ac:dyDescent="0.2">
      <c r="B16" s="513"/>
      <c r="C16" s="513"/>
      <c r="D16" s="514"/>
    </row>
    <row r="17" spans="2:4" x14ac:dyDescent="0.2">
      <c r="B17" s="513"/>
      <c r="C17" s="513"/>
      <c r="D17" s="514"/>
    </row>
    <row r="18" spans="2:4" x14ac:dyDescent="0.2">
      <c r="B18" s="513"/>
      <c r="C18" s="513"/>
      <c r="D18" s="514"/>
    </row>
    <row r="19" spans="2:4" x14ac:dyDescent="0.2">
      <c r="B19" s="513"/>
      <c r="C19" s="513"/>
      <c r="D19" s="514"/>
    </row>
    <row r="20" spans="2:4" x14ac:dyDescent="0.2">
      <c r="B20" s="513"/>
      <c r="C20" s="513"/>
      <c r="D20" s="514"/>
    </row>
    <row r="21" spans="2:4" x14ac:dyDescent="0.2">
      <c r="B21" s="513"/>
      <c r="C21" s="513"/>
      <c r="D21" s="514"/>
    </row>
    <row r="22" spans="2:4" x14ac:dyDescent="0.2">
      <c r="B22" s="513"/>
      <c r="C22" s="515"/>
      <c r="D22" s="514"/>
    </row>
    <row r="23" spans="2:4" x14ac:dyDescent="0.2">
      <c r="B23" s="513"/>
      <c r="C23" s="513"/>
      <c r="D23" s="514"/>
    </row>
    <row r="24" spans="2:4" x14ac:dyDescent="0.2">
      <c r="B24" s="513"/>
      <c r="C24" s="513"/>
      <c r="D24" s="514"/>
    </row>
    <row r="25" spans="2:4" x14ac:dyDescent="0.2">
      <c r="B25" s="513"/>
      <c r="C25" s="513"/>
      <c r="D25" s="514"/>
    </row>
    <row r="26" spans="2:4" x14ac:dyDescent="0.2">
      <c r="B26" s="513"/>
      <c r="C26" s="513"/>
      <c r="D26" s="514"/>
    </row>
    <row r="27" spans="2:4" x14ac:dyDescent="0.2">
      <c r="B27" s="513"/>
      <c r="C27" s="513"/>
      <c r="D27" s="514"/>
    </row>
    <row r="28" spans="2:4" x14ac:dyDescent="0.2">
      <c r="B28" s="513"/>
      <c r="C28" s="513"/>
      <c r="D28" s="514"/>
    </row>
    <row r="29" spans="2:4" x14ac:dyDescent="0.2">
      <c r="B29" s="513"/>
      <c r="C29" s="513"/>
      <c r="D29" s="514"/>
    </row>
    <row r="30" spans="2:4" x14ac:dyDescent="0.2">
      <c r="B30" s="513"/>
      <c r="C30" s="513"/>
      <c r="D30" s="514"/>
    </row>
    <row r="31" spans="2:4" x14ac:dyDescent="0.2">
      <c r="B31" s="513"/>
      <c r="C31" s="513"/>
      <c r="D31" s="514"/>
    </row>
    <row r="32" spans="2:4" x14ac:dyDescent="0.2">
      <c r="B32" s="513"/>
      <c r="C32" s="513"/>
      <c r="D32" s="514"/>
    </row>
    <row r="33" spans="2:4" x14ac:dyDescent="0.2">
      <c r="B33" s="516"/>
      <c r="C33" s="516"/>
      <c r="D33" s="517"/>
    </row>
    <row r="34" spans="2:4" x14ac:dyDescent="0.2">
      <c r="B34" s="516"/>
      <c r="C34" s="516"/>
      <c r="D34" s="517"/>
    </row>
    <row r="35" spans="2:4" x14ac:dyDescent="0.2">
      <c r="B35" s="516"/>
      <c r="C35" s="516"/>
      <c r="D35" s="517"/>
    </row>
    <row r="36" spans="2:4" x14ac:dyDescent="0.2">
      <c r="B36" s="516"/>
      <c r="C36" s="516"/>
      <c r="D36" s="517"/>
    </row>
    <row r="37" spans="2:4" x14ac:dyDescent="0.2">
      <c r="B37" s="516"/>
      <c r="C37" s="516"/>
      <c r="D37" s="517"/>
    </row>
    <row r="38" spans="2:4" x14ac:dyDescent="0.2">
      <c r="B38" s="516"/>
      <c r="C38" s="516"/>
      <c r="D38" s="517"/>
    </row>
    <row r="39" spans="2:4" x14ac:dyDescent="0.2">
      <c r="B39" s="516"/>
      <c r="C39" s="516"/>
      <c r="D39" s="517"/>
    </row>
    <row r="40" spans="2:4" x14ac:dyDescent="0.2">
      <c r="B40" s="516"/>
      <c r="C40" s="516"/>
      <c r="D40" s="517"/>
    </row>
  </sheetData>
  <sheetProtection formatCells="0" formatColumns="0" formatRows="0" insertRows="0" deleteRows="0" autoFilter="0"/>
  <mergeCells count="3">
    <mergeCell ref="B1:D1"/>
    <mergeCell ref="B5:D9"/>
    <mergeCell ref="B4:D4"/>
  </mergeCells>
  <hyperlinks>
    <hyperlink ref="B5" r:id="rId1" xr:uid="{00000000-0004-0000-2700-000000000000}"/>
  </hyperlinks>
  <pageMargins left="0.70866141732283472" right="0.70866141732283472" top="0.74803149606299213" bottom="0.74803149606299213" header="0.31496062992125984" footer="0.31496062992125984"/>
  <pageSetup scale="77" orientation="portrait" horizontalDpi="1200" verticalDpi="1200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D65D-58CD-4EB4-B20C-BD86BDF29882}">
  <sheetPr codeName="Sheet41">
    <pageSetUpPr fitToPage="1"/>
  </sheetPr>
  <dimension ref="B1:D77"/>
  <sheetViews>
    <sheetView workbookViewId="0">
      <selection activeCell="B57" sqref="B57"/>
    </sheetView>
  </sheetViews>
  <sheetFormatPr baseColWidth="10" defaultColWidth="11.6640625" defaultRowHeight="11.25" x14ac:dyDescent="0.2"/>
  <cols>
    <col min="2" max="2" width="13.83203125" customWidth="1"/>
    <col min="3" max="3" width="70.83203125" customWidth="1"/>
    <col min="4" max="4" width="25.83203125" customWidth="1"/>
  </cols>
  <sheetData>
    <row r="1" spans="2:4" ht="39.950000000000003" customHeight="1" x14ac:dyDescent="0.2">
      <c r="B1" s="12" t="s">
        <v>1022</v>
      </c>
      <c r="C1" s="11"/>
      <c r="D1" s="10"/>
    </row>
    <row r="2" spans="2:4" ht="33.75" customHeight="1" x14ac:dyDescent="0.2">
      <c r="B2" s="512" t="s">
        <v>1017</v>
      </c>
      <c r="C2" s="512" t="s">
        <v>1023</v>
      </c>
      <c r="D2" s="512" t="s">
        <v>1019</v>
      </c>
    </row>
    <row r="3" spans="2:4" x14ac:dyDescent="0.2">
      <c r="B3" s="513"/>
      <c r="C3" s="513"/>
      <c r="D3" s="514"/>
    </row>
    <row r="4" spans="2:4" ht="23.25" customHeight="1" thickBot="1" x14ac:dyDescent="0.25">
      <c r="B4" s="849" t="s">
        <v>1020</v>
      </c>
      <c r="C4" s="849"/>
      <c r="D4" s="849"/>
    </row>
    <row r="5" spans="2:4" ht="11.25" customHeight="1" x14ac:dyDescent="0.2">
      <c r="B5" s="840" t="s">
        <v>1021</v>
      </c>
      <c r="C5" s="841"/>
      <c r="D5" s="842"/>
    </row>
    <row r="6" spans="2:4" ht="11.25" customHeight="1" x14ac:dyDescent="0.2">
      <c r="B6" s="843"/>
      <c r="C6" s="844"/>
      <c r="D6" s="845"/>
    </row>
    <row r="7" spans="2:4" ht="11.25" customHeight="1" x14ac:dyDescent="0.2">
      <c r="B7" s="843"/>
      <c r="C7" s="844"/>
      <c r="D7" s="845"/>
    </row>
    <row r="8" spans="2:4" ht="11.25" customHeight="1" x14ac:dyDescent="0.2">
      <c r="B8" s="843"/>
      <c r="C8" s="844"/>
      <c r="D8" s="845"/>
    </row>
    <row r="9" spans="2:4" ht="12" customHeight="1" thickBot="1" x14ac:dyDescent="0.25">
      <c r="B9" s="846"/>
      <c r="C9" s="847"/>
      <c r="D9" s="848"/>
    </row>
    <row r="10" spans="2:4" x14ac:dyDescent="0.2">
      <c r="B10" s="513"/>
      <c r="C10" s="513"/>
      <c r="D10" s="514"/>
    </row>
    <row r="11" spans="2:4" x14ac:dyDescent="0.2">
      <c r="B11" s="513"/>
      <c r="C11" s="513"/>
      <c r="D11" s="514"/>
    </row>
    <row r="12" spans="2:4" x14ac:dyDescent="0.2">
      <c r="B12" s="513"/>
      <c r="C12" s="513"/>
      <c r="D12" s="514"/>
    </row>
    <row r="13" spans="2:4" x14ac:dyDescent="0.2">
      <c r="B13" s="513"/>
      <c r="C13" s="513"/>
      <c r="D13" s="514"/>
    </row>
    <row r="14" spans="2:4" x14ac:dyDescent="0.2">
      <c r="B14" s="513"/>
      <c r="C14" s="513"/>
      <c r="D14" s="514"/>
    </row>
    <row r="15" spans="2:4" x14ac:dyDescent="0.2">
      <c r="B15" s="513"/>
      <c r="C15" s="518"/>
      <c r="D15" s="519"/>
    </row>
    <row r="16" spans="2:4" x14ac:dyDescent="0.2">
      <c r="B16" s="513"/>
      <c r="C16" s="518"/>
      <c r="D16" s="519"/>
    </row>
    <row r="17" spans="2:4" x14ac:dyDescent="0.2">
      <c r="B17" s="513"/>
      <c r="C17" s="518"/>
      <c r="D17" s="519"/>
    </row>
    <row r="18" spans="2:4" x14ac:dyDescent="0.2">
      <c r="B18" s="513"/>
      <c r="C18" s="518"/>
      <c r="D18" s="519"/>
    </row>
    <row r="19" spans="2:4" x14ac:dyDescent="0.2">
      <c r="B19" s="513"/>
      <c r="C19" s="518"/>
      <c r="D19" s="519"/>
    </row>
    <row r="20" spans="2:4" x14ac:dyDescent="0.2">
      <c r="B20" s="513"/>
      <c r="C20" s="518"/>
      <c r="D20" s="519"/>
    </row>
    <row r="21" spans="2:4" x14ac:dyDescent="0.2">
      <c r="B21" s="513"/>
      <c r="C21" s="518"/>
      <c r="D21" s="519"/>
    </row>
    <row r="22" spans="2:4" x14ac:dyDescent="0.2">
      <c r="B22" s="513"/>
      <c r="C22" s="518"/>
      <c r="D22" s="519"/>
    </row>
    <row r="23" spans="2:4" x14ac:dyDescent="0.2">
      <c r="B23" s="513"/>
      <c r="C23" s="518"/>
      <c r="D23" s="519"/>
    </row>
    <row r="24" spans="2:4" x14ac:dyDescent="0.2">
      <c r="B24" s="513"/>
      <c r="C24" s="518"/>
      <c r="D24" s="519"/>
    </row>
    <row r="25" spans="2:4" x14ac:dyDescent="0.2">
      <c r="B25" s="513"/>
      <c r="C25" s="518"/>
      <c r="D25" s="519"/>
    </row>
    <row r="26" spans="2:4" x14ac:dyDescent="0.2">
      <c r="B26" s="513"/>
      <c r="C26" s="518"/>
      <c r="D26" s="519"/>
    </row>
    <row r="27" spans="2:4" x14ac:dyDescent="0.2">
      <c r="B27" s="513"/>
      <c r="C27" s="518"/>
      <c r="D27" s="519"/>
    </row>
    <row r="28" spans="2:4" x14ac:dyDescent="0.2">
      <c r="B28" s="513"/>
      <c r="C28" s="518"/>
      <c r="D28" s="519"/>
    </row>
    <row r="29" spans="2:4" x14ac:dyDescent="0.2">
      <c r="B29" s="513"/>
      <c r="C29" s="518"/>
      <c r="D29" s="519"/>
    </row>
    <row r="30" spans="2:4" x14ac:dyDescent="0.2">
      <c r="B30" s="513"/>
      <c r="C30" s="518"/>
      <c r="D30" s="519"/>
    </row>
    <row r="31" spans="2:4" x14ac:dyDescent="0.2">
      <c r="B31" s="513"/>
      <c r="C31" s="518"/>
      <c r="D31" s="519"/>
    </row>
    <row r="32" spans="2:4" x14ac:dyDescent="0.2">
      <c r="B32" s="513"/>
      <c r="C32" s="518"/>
      <c r="D32" s="519"/>
    </row>
    <row r="33" spans="2:4" x14ac:dyDescent="0.2">
      <c r="B33" s="513"/>
      <c r="C33" s="520"/>
      <c r="D33" s="519"/>
    </row>
    <row r="34" spans="2:4" x14ac:dyDescent="0.2">
      <c r="B34" s="513"/>
      <c r="C34" s="518"/>
      <c r="D34" s="519"/>
    </row>
    <row r="35" spans="2:4" x14ac:dyDescent="0.2">
      <c r="B35" s="513"/>
      <c r="C35" s="518"/>
      <c r="D35" s="519"/>
    </row>
    <row r="36" spans="2:4" x14ac:dyDescent="0.2">
      <c r="B36" s="517"/>
      <c r="C36" s="521"/>
      <c r="D36" s="522"/>
    </row>
    <row r="37" spans="2:4" x14ac:dyDescent="0.2">
      <c r="B37" s="517"/>
      <c r="C37" s="521"/>
      <c r="D37" s="522"/>
    </row>
    <row r="38" spans="2:4" x14ac:dyDescent="0.2">
      <c r="B38" s="517"/>
      <c r="C38" s="521"/>
      <c r="D38" s="522"/>
    </row>
    <row r="39" spans="2:4" x14ac:dyDescent="0.2">
      <c r="B39" s="517"/>
      <c r="C39" s="521"/>
      <c r="D39" s="522"/>
    </row>
    <row r="40" spans="2:4" x14ac:dyDescent="0.2">
      <c r="B40" s="517"/>
      <c r="C40" s="521"/>
      <c r="D40" s="522"/>
    </row>
    <row r="41" spans="2:4" x14ac:dyDescent="0.2">
      <c r="B41" s="517"/>
      <c r="C41" s="521"/>
      <c r="D41" s="522"/>
    </row>
    <row r="42" spans="2:4" x14ac:dyDescent="0.2">
      <c r="B42" s="517"/>
      <c r="C42" s="521"/>
      <c r="D42" s="522"/>
    </row>
    <row r="43" spans="2:4" x14ac:dyDescent="0.2">
      <c r="B43" s="517"/>
      <c r="C43" s="521"/>
      <c r="D43" s="522"/>
    </row>
    <row r="44" spans="2:4" x14ac:dyDescent="0.2">
      <c r="B44" s="517"/>
      <c r="C44" s="521"/>
      <c r="D44" s="522"/>
    </row>
    <row r="45" spans="2:4" x14ac:dyDescent="0.2">
      <c r="B45" s="517"/>
      <c r="C45" s="521"/>
      <c r="D45" s="522"/>
    </row>
    <row r="46" spans="2:4" x14ac:dyDescent="0.2">
      <c r="B46" s="517"/>
      <c r="C46" s="521"/>
      <c r="D46" s="522"/>
    </row>
    <row r="47" spans="2:4" x14ac:dyDescent="0.2">
      <c r="B47" s="517"/>
      <c r="C47" s="521"/>
      <c r="D47" s="522"/>
    </row>
    <row r="48" spans="2:4" x14ac:dyDescent="0.2">
      <c r="B48" s="517"/>
      <c r="C48" s="521"/>
      <c r="D48" s="522"/>
    </row>
    <row r="49" spans="2:4" x14ac:dyDescent="0.2">
      <c r="B49" s="517"/>
      <c r="C49" s="521"/>
      <c r="D49" s="522"/>
    </row>
    <row r="50" spans="2:4" x14ac:dyDescent="0.2">
      <c r="B50" s="517"/>
      <c r="C50" s="521"/>
      <c r="D50" s="522"/>
    </row>
    <row r="51" spans="2:4" x14ac:dyDescent="0.2">
      <c r="B51" s="517"/>
      <c r="C51" s="521"/>
      <c r="D51" s="522"/>
    </row>
    <row r="52" spans="2:4" x14ac:dyDescent="0.2">
      <c r="B52" s="517"/>
      <c r="C52" s="521"/>
      <c r="D52" s="522"/>
    </row>
    <row r="53" spans="2:4" x14ac:dyDescent="0.2">
      <c r="B53" s="517"/>
      <c r="C53" s="521"/>
      <c r="D53" s="522"/>
    </row>
    <row r="54" spans="2:4" x14ac:dyDescent="0.2">
      <c r="B54" s="517"/>
      <c r="C54" s="521"/>
      <c r="D54" s="522"/>
    </row>
    <row r="55" spans="2:4" x14ac:dyDescent="0.2">
      <c r="B55" s="517"/>
      <c r="C55" s="521"/>
      <c r="D55" s="522"/>
    </row>
    <row r="56" spans="2:4" x14ac:dyDescent="0.2">
      <c r="B56" s="517"/>
      <c r="C56" s="521"/>
      <c r="D56" s="522"/>
    </row>
    <row r="57" spans="2:4" x14ac:dyDescent="0.2">
      <c r="B57" s="517"/>
      <c r="C57" s="521"/>
      <c r="D57" s="522"/>
    </row>
    <row r="58" spans="2:4" x14ac:dyDescent="0.2">
      <c r="B58" s="517"/>
      <c r="C58" s="521"/>
      <c r="D58" s="522"/>
    </row>
    <row r="59" spans="2:4" x14ac:dyDescent="0.2">
      <c r="B59" s="517"/>
      <c r="C59" s="521"/>
      <c r="D59" s="522"/>
    </row>
    <row r="60" spans="2:4" x14ac:dyDescent="0.2">
      <c r="B60" s="517"/>
      <c r="C60" s="521"/>
      <c r="D60" s="522"/>
    </row>
    <row r="61" spans="2:4" x14ac:dyDescent="0.2">
      <c r="B61" s="517"/>
      <c r="C61" s="521"/>
      <c r="D61" s="522"/>
    </row>
    <row r="62" spans="2:4" x14ac:dyDescent="0.2">
      <c r="B62" s="517"/>
      <c r="C62" s="521"/>
      <c r="D62" s="522"/>
    </row>
    <row r="63" spans="2:4" x14ac:dyDescent="0.2">
      <c r="B63" s="517"/>
      <c r="C63" s="521"/>
      <c r="D63" s="522"/>
    </row>
    <row r="64" spans="2:4" x14ac:dyDescent="0.2">
      <c r="B64" s="517"/>
      <c r="C64" s="521"/>
      <c r="D64" s="522"/>
    </row>
    <row r="65" spans="2:4" x14ac:dyDescent="0.2">
      <c r="B65" s="517"/>
      <c r="C65" s="521"/>
      <c r="D65" s="522"/>
    </row>
    <row r="66" spans="2:4" x14ac:dyDescent="0.2">
      <c r="B66" s="517"/>
      <c r="C66" s="521"/>
      <c r="D66" s="522"/>
    </row>
    <row r="67" spans="2:4" x14ac:dyDescent="0.2">
      <c r="B67" s="517"/>
      <c r="C67" s="521"/>
      <c r="D67" s="522"/>
    </row>
    <row r="68" spans="2:4" x14ac:dyDescent="0.2">
      <c r="B68" s="517"/>
      <c r="C68" s="521"/>
      <c r="D68" s="522"/>
    </row>
    <row r="69" spans="2:4" x14ac:dyDescent="0.2">
      <c r="B69" s="517"/>
      <c r="C69" s="521"/>
      <c r="D69" s="522"/>
    </row>
    <row r="70" spans="2:4" x14ac:dyDescent="0.2">
      <c r="B70" s="517"/>
      <c r="C70" s="521"/>
      <c r="D70" s="522"/>
    </row>
    <row r="71" spans="2:4" x14ac:dyDescent="0.2">
      <c r="B71" s="517"/>
      <c r="C71" s="521"/>
      <c r="D71" s="522"/>
    </row>
    <row r="72" spans="2:4" x14ac:dyDescent="0.2">
      <c r="B72" s="517"/>
      <c r="C72" s="521"/>
      <c r="D72" s="522"/>
    </row>
    <row r="73" spans="2:4" x14ac:dyDescent="0.2">
      <c r="B73" s="517"/>
      <c r="C73" s="521"/>
      <c r="D73" s="522"/>
    </row>
    <row r="74" spans="2:4" x14ac:dyDescent="0.2">
      <c r="B74" s="517"/>
      <c r="C74" s="521"/>
      <c r="D74" s="522"/>
    </row>
    <row r="75" spans="2:4" x14ac:dyDescent="0.2">
      <c r="B75" s="517"/>
      <c r="C75" s="521"/>
      <c r="D75" s="522"/>
    </row>
    <row r="76" spans="2:4" x14ac:dyDescent="0.2">
      <c r="B76" s="517"/>
      <c r="C76" s="521"/>
      <c r="D76" s="522"/>
    </row>
    <row r="77" spans="2:4" x14ac:dyDescent="0.2">
      <c r="B77" s="517"/>
      <c r="C77" s="521"/>
      <c r="D77" s="522"/>
    </row>
  </sheetData>
  <sheetProtection formatCells="0" formatColumns="0" formatRows="0" insertRows="0" deleteRows="0" autoFilter="0"/>
  <mergeCells count="3">
    <mergeCell ref="B1:D1"/>
    <mergeCell ref="B4:D4"/>
    <mergeCell ref="B5:D9"/>
  </mergeCells>
  <hyperlinks>
    <hyperlink ref="B5" r:id="rId1" xr:uid="{00000000-0004-0000-2800-000000000000}"/>
  </hyperlinks>
  <pageMargins left="0.70866141732283472" right="0.70866141732283472" top="0.74803149606299213" bottom="0.74803149606299213" header="0.31496062992125984" footer="0.31496062992125984"/>
  <pageSetup scale="73" orientation="portrait"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DEEA-FCC7-4A09-9C0E-424B80DCEEBB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customHeight="1" zeroHeight="1" x14ac:dyDescent="0.25"/>
  <cols>
    <col min="1" max="1" width="3.83203125" style="122" customWidth="1"/>
    <col min="2" max="2" width="29.33203125" style="122" customWidth="1"/>
    <col min="3" max="4" width="52.83203125" style="122" customWidth="1"/>
    <col min="5" max="5" width="3.83203125" style="122" customWidth="1"/>
    <col min="6" max="16384" width="12.5" style="122" hidden="1"/>
  </cols>
  <sheetData>
    <row r="1" spans="1:5" ht="36.75" customHeight="1" thickBot="1" x14ac:dyDescent="0.3">
      <c r="A1" s="850" t="s">
        <v>1024</v>
      </c>
      <c r="B1" s="851"/>
      <c r="C1" s="851"/>
      <c r="D1" s="851"/>
      <c r="E1" s="852"/>
    </row>
    <row r="2" spans="1:5" s="523" customFormat="1" x14ac:dyDescent="0.25">
      <c r="A2" s="524"/>
      <c r="E2" s="525"/>
    </row>
    <row r="3" spans="1:5" s="523" customFormat="1" ht="26.25" customHeight="1" x14ac:dyDescent="0.25">
      <c r="A3" s="524"/>
      <c r="B3" s="526" t="s">
        <v>1025</v>
      </c>
      <c r="C3" s="853" t="s">
        <v>1026</v>
      </c>
      <c r="D3" s="853"/>
      <c r="E3" s="525"/>
    </row>
    <row r="4" spans="1:5" s="523" customFormat="1" x14ac:dyDescent="0.25">
      <c r="A4" s="524"/>
      <c r="E4" s="525"/>
    </row>
    <row r="5" spans="1:5" s="523" customFormat="1" ht="26.25" customHeight="1" x14ac:dyDescent="0.25">
      <c r="A5" s="524"/>
      <c r="B5" s="526" t="s">
        <v>1027</v>
      </c>
      <c r="E5" s="525"/>
    </row>
    <row r="6" spans="1:5" s="523" customFormat="1" x14ac:dyDescent="0.25">
      <c r="A6" s="524"/>
      <c r="E6" s="525"/>
    </row>
    <row r="7" spans="1:5" s="523" customFormat="1" ht="26.25" customHeight="1" x14ac:dyDescent="0.25">
      <c r="A7" s="524"/>
      <c r="B7" s="526" t="s">
        <v>1028</v>
      </c>
      <c r="E7" s="525"/>
    </row>
    <row r="8" spans="1:5" s="523" customFormat="1" x14ac:dyDescent="0.25">
      <c r="A8" s="524"/>
      <c r="E8" s="525"/>
    </row>
    <row r="9" spans="1:5" s="523" customFormat="1" ht="26.25" customHeight="1" x14ac:dyDescent="0.25">
      <c r="A9" s="524"/>
      <c r="B9" s="526" t="s">
        <v>1029</v>
      </c>
      <c r="E9" s="525"/>
    </row>
    <row r="10" spans="1:5" s="523" customFormat="1" x14ac:dyDescent="0.25">
      <c r="A10" s="524"/>
      <c r="E10" s="525"/>
    </row>
    <row r="11" spans="1:5" s="523" customFormat="1" ht="26.25" customHeight="1" x14ac:dyDescent="0.25">
      <c r="A11" s="524"/>
      <c r="B11" s="526" t="s">
        <v>1030</v>
      </c>
      <c r="E11" s="525"/>
    </row>
    <row r="12" spans="1:5" s="523" customFormat="1" ht="15.75" thickBot="1" x14ac:dyDescent="0.3">
      <c r="A12" s="527"/>
      <c r="B12" s="528"/>
      <c r="C12" s="528"/>
      <c r="D12" s="528"/>
      <c r="E12" s="5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2900-000000000000}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controls>
    <mc:AlternateContent xmlns:mc="http://schemas.openxmlformats.org/markup-compatibility/2006">
      <mc:Choice Requires="x14">
        <control shapeId="20484" r:id="rId4" name="ComboBox4_20485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20484" r:id="rId4" name="ComboBox4_20485"/>
      </mc:Fallback>
    </mc:AlternateContent>
    <mc:AlternateContent xmlns:mc="http://schemas.openxmlformats.org/markup-compatibility/2006">
      <mc:Choice Requires="x14">
        <control shapeId="20483" r:id="rId6" name="ComboBox3_20484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20483" r:id="rId6" name="ComboBox3_20484"/>
      </mc:Fallback>
    </mc:AlternateContent>
    <mc:AlternateContent xmlns:mc="http://schemas.openxmlformats.org/markup-compatibility/2006">
      <mc:Choice Requires="x14">
        <control shapeId="20482" r:id="rId8" name="ComboBox2_20483">
          <controlPr locked="0" defaultSize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20482" r:id="rId8" name="ComboBox2_20483"/>
      </mc:Fallback>
    </mc:AlternateContent>
    <mc:AlternateContent xmlns:mc="http://schemas.openxmlformats.org/markup-compatibility/2006">
      <mc:Choice Requires="x14">
        <control shapeId="2" r:id="rId10" name="ComboBox1_20482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" r:id="rId10" name="ComboBox1_20482"/>
      </mc:Fallback>
    </mc:AlternateContent>
  </control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B4B3-BBAC-4C4E-8747-8C91E2D7CA8F}">
  <sheetPr codeName="Hoja15"/>
  <dimension ref="B3:I33"/>
  <sheetViews>
    <sheetView topLeftCell="A17" workbookViewId="0">
      <selection activeCell="D33" sqref="D33"/>
    </sheetView>
  </sheetViews>
  <sheetFormatPr baseColWidth="10" defaultColWidth="13.33203125" defaultRowHeight="15" customHeight="1" x14ac:dyDescent="0.25"/>
  <cols>
    <col min="1" max="1" width="13.33203125" style="122" customWidth="1"/>
    <col min="2" max="2" width="41.83203125" style="122" bestFit="1" customWidth="1"/>
    <col min="3" max="3" width="58.6640625" style="122" customWidth="1"/>
    <col min="4" max="4" width="14.1640625" style="122" bestFit="1" customWidth="1"/>
    <col min="5" max="5" width="13.33203125" style="122" customWidth="1"/>
    <col min="6" max="16384" width="13.33203125" style="122"/>
  </cols>
  <sheetData>
    <row r="3" spans="2:3" x14ac:dyDescent="0.25">
      <c r="B3" s="122" t="s">
        <v>1024</v>
      </c>
    </row>
    <row r="6" spans="2:3" x14ac:dyDescent="0.25">
      <c r="B6" s="122" t="s">
        <v>1025</v>
      </c>
      <c r="C6" s="530" t="str">
        <f>IF(TRIM(ENTE)="",IF(MUNICIPIO="No Aplica",IF(ENTIDAD_FEDERATIVA="Ciudad de México",ENTIDAD_FEDERATIVA,CONCATENATE("Gobierno del Estado de ",ENTIDAD_FEDERATIVA)),CONCATENATE(TRIM(ENTE),IF(ENTIDAD_FEDERATIVA="Ciudad de México","Delegación ","Municipio de "),MUNICIPIO,",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VIVIENDA DE IRAPUATO, GTO., Gobierno del Estado de Guanajuato</v>
      </c>
    </row>
    <row r="7" spans="2:3" x14ac:dyDescent="0.25">
      <c r="C7" s="122" t="str">
        <f>CONCATENATE(ENTE_PUBLICO," (a)")</f>
        <v>INSTITUTO MUNICIPAL DE VIVIENDA DE IRAPUATO, GTO., Gobierno del Estado de Guanajuato (a)</v>
      </c>
    </row>
    <row r="8" spans="2:3" ht="27" customHeight="1" x14ac:dyDescent="0.25">
      <c r="B8" s="122" t="s">
        <v>1027</v>
      </c>
      <c r="C8" s="530" t="s">
        <v>1031</v>
      </c>
    </row>
    <row r="10" spans="2:3" ht="25.5" customHeight="1" x14ac:dyDescent="0.25">
      <c r="B10" s="122" t="s">
        <v>1028</v>
      </c>
      <c r="C10" s="530" t="s">
        <v>1032</v>
      </c>
    </row>
    <row r="11" spans="2:3" ht="20.25" customHeight="1" x14ac:dyDescent="0.25">
      <c r="C11" s="530" t="str">
        <f>IF(MUNICIPIO="No Aplica",IF(ENTIDAD_FEDERATIVA="Ciudad de México",ENTIDAD_FEDERATIVA,CONCATENATE("Gobierno del Estado de ",ENTIDAD_FEDERATIVA)),CONCATENATE(IF(ENTIDAD_FEDERATIVA="Ciudad de México","Delegación ","Municipio de "),MUNICIPIO,IF(ENTIDAD_FEDERATIVA="Ciudad de México",CONCATENATE(", ",ENTIDAD_FEDERATIVA),CONCATENATE(", Gobierno del Estado de ",ENTIDAD_FEDERATIVA))))</f>
        <v>Municipio de Irapuato, Gobierno del Estado de Guanajuato</v>
      </c>
    </row>
    <row r="12" spans="2:3" x14ac:dyDescent="0.25">
      <c r="B12" s="122" t="s">
        <v>1029</v>
      </c>
      <c r="C12" s="530">
        <v>2020</v>
      </c>
    </row>
    <row r="14" spans="2:3" x14ac:dyDescent="0.25">
      <c r="B14" s="122" t="s">
        <v>1030</v>
      </c>
      <c r="C14" s="530" t="s">
        <v>1033</v>
      </c>
    </row>
    <row r="15" spans="2:3" x14ac:dyDescent="0.25">
      <c r="C15" s="530">
        <v>4</v>
      </c>
    </row>
    <row r="16" spans="2:3" x14ac:dyDescent="0.25">
      <c r="C16" s="530" t="s">
        <v>1034</v>
      </c>
    </row>
    <row r="18" spans="4:9" ht="135" x14ac:dyDescent="0.25">
      <c r="D18" s="5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2020 (k)</v>
      </c>
      <c r="E18" s="5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2020 (l)</v>
      </c>
      <c r="F18" s="5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2020 (m = g – l)</v>
      </c>
    </row>
    <row r="20" spans="4:9" ht="60" x14ac:dyDescent="0.25">
      <c r="D20" s="532" t="str">
        <f>CONCATENATE(ANIO_INFORME," (d)")</f>
        <v>2020 (d)</v>
      </c>
      <c r="E20" s="533" t="str">
        <f>CONCATENATE("31 de diciembre de ",ANIO_INFORME-1," (e)")</f>
        <v>31 de diciembre de 2019 (e)</v>
      </c>
      <c r="F20" s="534" t="str">
        <f>CONCATENATE("Saldo al 31 de diciembre de ",ANIO_INFORME-1," (d)")</f>
        <v>Saldo al 31 de diciembre de 2019 (d)</v>
      </c>
    </row>
    <row r="23" spans="4:9" x14ac:dyDescent="0.25">
      <c r="D23" s="535">
        <f>ANIO_INFORME+1</f>
        <v>2021</v>
      </c>
      <c r="E23" s="536" t="str">
        <f>CONCATENATE(ANIO_INFORME+2," (d)")</f>
        <v>2022 (d)</v>
      </c>
      <c r="F23" s="536" t="str">
        <f>CONCATENATE(ANIO_INFORME+3," (d)")</f>
        <v>2023 (d)</v>
      </c>
      <c r="G23" s="536" t="str">
        <f>CONCATENATE(ANIO_INFORME+4," (d)")</f>
        <v>2024 (d)</v>
      </c>
      <c r="H23" s="536" t="str">
        <f>CONCATENATE(ANIO_INFORME+5," (d)")</f>
        <v>2025 (d)</v>
      </c>
      <c r="I23" s="536" t="str">
        <f>CONCATENATE(ANIO_INFORME+6," (d)")</f>
        <v>2026 (d)</v>
      </c>
    </row>
    <row r="25" spans="4:9" x14ac:dyDescent="0.25">
      <c r="D25" s="537" t="str">
        <f>CONCATENATE(ANIO_INFORME-5," ",CHAR(185)," (c)")</f>
        <v>2015 ¹ (c)</v>
      </c>
      <c r="E25" s="537" t="str">
        <f>CONCATENATE(ANIO_INFORME-4," ",CHAR(185)," (c)")</f>
        <v>2016 ¹ (c)</v>
      </c>
      <c r="F25" s="537" t="str">
        <f>CONCATENATE(ANIO_INFORME-3," ",CHAR(185)," (c)")</f>
        <v>2017 ¹ (c)</v>
      </c>
      <c r="G25" s="537" t="str">
        <f>CONCATENATE(ANIO_INFORME-2," ",CHAR(185)," (c)")</f>
        <v>2018 ¹ (c)</v>
      </c>
      <c r="H25" s="537" t="str">
        <f>CONCATENATE(ANIO_INFORME-1," ",CHAR(185)," (c)")</f>
        <v>2019 ¹ (c)</v>
      </c>
      <c r="I25" s="535">
        <f>ANIO_INFORME</f>
        <v>2020</v>
      </c>
    </row>
    <row r="26" spans="4:9" x14ac:dyDescent="0.25">
      <c r="D26" s="538"/>
    </row>
    <row r="29" spans="4:9" x14ac:dyDescent="0.25">
      <c r="D29" s="122" t="s">
        <v>1035</v>
      </c>
      <c r="E29" s="122" t="s">
        <v>1036</v>
      </c>
    </row>
    <row r="30" spans="4:9" x14ac:dyDescent="0.25">
      <c r="D30" s="539">
        <v>-1.7976931348623099E+100</v>
      </c>
      <c r="E30" s="539">
        <v>1.7976931348623099E+100</v>
      </c>
    </row>
    <row r="32" spans="4:9" x14ac:dyDescent="0.25">
      <c r="D32" s="122" t="s">
        <v>1037</v>
      </c>
      <c r="E32" s="122" t="s">
        <v>1038</v>
      </c>
    </row>
    <row r="33" spans="4:5" ht="15.75" thickBot="1" x14ac:dyDescent="0.3">
      <c r="D33" s="540">
        <v>36526</v>
      </c>
      <c r="E33" s="5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BBB6-FCF6-4387-8E48-4016A5ACC8C8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ColWidth="13.33203125" defaultRowHeight="15" customHeight="1" x14ac:dyDescent="0.25"/>
  <cols>
    <col min="1" max="1" width="5.5" style="122" customWidth="1"/>
    <col min="2" max="2" width="29" style="122" bestFit="1" customWidth="1"/>
    <col min="3" max="3" width="5.33203125" style="122" customWidth="1"/>
    <col min="4" max="4" width="3.1640625" style="122" bestFit="1" customWidth="1"/>
    <col min="5" max="5" width="25.6640625" style="122" bestFit="1" customWidth="1"/>
    <col min="6" max="6" width="3.1640625" style="122" bestFit="1" customWidth="1"/>
    <col min="7" max="7" width="17.83203125" style="122" bestFit="1" customWidth="1"/>
    <col min="8" max="8" width="2" style="122" bestFit="1" customWidth="1"/>
    <col min="9" max="9" width="18" style="122" bestFit="1" customWidth="1"/>
    <col min="10" max="10" width="3.1640625" style="122" bestFit="1" customWidth="1"/>
    <col min="11" max="11" width="14" style="122" customWidth="1"/>
    <col min="12" max="12" width="2" style="122" bestFit="1" customWidth="1"/>
    <col min="13" max="13" width="20.83203125" style="122" bestFit="1" customWidth="1"/>
    <col min="14" max="14" width="3.1640625" style="122" bestFit="1" customWidth="1"/>
    <col min="15" max="15" width="15.83203125" style="122" customWidth="1"/>
    <col min="16" max="16" width="2" style="122" bestFit="1" customWidth="1"/>
    <col min="17" max="17" width="27.6640625" style="122" bestFit="1" customWidth="1"/>
    <col min="18" max="18" width="3.1640625" style="122" bestFit="1" customWidth="1"/>
    <col min="19" max="19" width="25" style="122" bestFit="1" customWidth="1"/>
    <col min="20" max="20" width="3.1640625" style="122" bestFit="1" customWidth="1"/>
    <col min="21" max="21" width="23.6640625" style="122" bestFit="1" customWidth="1"/>
    <col min="22" max="22" width="3.1640625" style="122" bestFit="1" customWidth="1"/>
    <col min="23" max="23" width="22.6640625" style="122" bestFit="1" customWidth="1"/>
    <col min="24" max="24" width="3.1640625" style="122" bestFit="1" customWidth="1"/>
    <col min="25" max="25" width="49.6640625" style="122" bestFit="1" customWidth="1"/>
    <col min="26" max="26" width="3.1640625" style="122" bestFit="1" customWidth="1"/>
    <col min="27" max="27" width="34" style="122" bestFit="1" customWidth="1"/>
    <col min="28" max="28" width="3.1640625" style="122" bestFit="1" customWidth="1"/>
    <col min="29" max="29" width="37.1640625" style="122" bestFit="1" customWidth="1"/>
    <col min="30" max="30" width="3.1640625" style="122" bestFit="1" customWidth="1"/>
    <col min="31" max="31" width="29.1640625" style="122" bestFit="1" customWidth="1"/>
    <col min="32" max="32" width="3.1640625" style="122" bestFit="1" customWidth="1"/>
    <col min="33" max="33" width="27" style="122" bestFit="1" customWidth="1"/>
    <col min="34" max="34" width="3.1640625" style="122" bestFit="1" customWidth="1"/>
    <col min="35" max="35" width="30.33203125" style="122" bestFit="1" customWidth="1"/>
    <col min="36" max="36" width="3.1640625" style="122" bestFit="1" customWidth="1"/>
    <col min="37" max="37" width="20.83203125" style="122" bestFit="1" customWidth="1"/>
    <col min="38" max="38" width="3.1640625" style="122" bestFit="1" customWidth="1"/>
    <col min="39" max="39" width="20.1640625" style="122" bestFit="1" customWidth="1"/>
    <col min="40" max="40" width="3.1640625" style="122" bestFit="1" customWidth="1"/>
    <col min="41" max="41" width="23.5" style="122" bestFit="1" customWidth="1"/>
    <col min="42" max="42" width="3.1640625" style="122" bestFit="1" customWidth="1"/>
    <col min="43" max="43" width="47.5" style="122" customWidth="1"/>
    <col min="44" max="44" width="3.1640625" style="122" bestFit="1" customWidth="1"/>
    <col min="45" max="45" width="32.5" style="122" bestFit="1" customWidth="1"/>
    <col min="46" max="46" width="3.1640625" style="122" bestFit="1" customWidth="1"/>
    <col min="47" max="47" width="21" style="122" bestFit="1" customWidth="1"/>
    <col min="48" max="48" width="3.1640625" style="122" bestFit="1" customWidth="1"/>
    <col min="49" max="49" width="20.83203125" style="122" bestFit="1" customWidth="1"/>
    <col min="50" max="50" width="3.1640625" style="122" bestFit="1" customWidth="1"/>
    <col min="51" max="51" width="28.33203125" style="122" bestFit="1" customWidth="1"/>
    <col min="52" max="52" width="3.1640625" style="122" bestFit="1" customWidth="1"/>
    <col min="53" max="53" width="17.83203125" style="122" bestFit="1" customWidth="1"/>
    <col min="54" max="54" width="3.1640625" style="122" bestFit="1" customWidth="1"/>
    <col min="55" max="55" width="27.33203125" style="122" bestFit="1" customWidth="1"/>
    <col min="56" max="56" width="3.1640625" style="122" bestFit="1" customWidth="1"/>
    <col min="57" max="57" width="16.5" style="122" bestFit="1" customWidth="1"/>
    <col min="58" max="58" width="3.1640625" style="122" bestFit="1" customWidth="1"/>
    <col min="59" max="59" width="19" style="122" bestFit="1" customWidth="1"/>
    <col min="60" max="60" width="3.1640625" style="122" bestFit="1" customWidth="1"/>
    <col min="61" max="61" width="37.5" style="122" bestFit="1" customWidth="1"/>
    <col min="62" max="62" width="3.1640625" style="122" bestFit="1" customWidth="1"/>
    <col min="63" max="63" width="35.6640625" style="122" bestFit="1" customWidth="1"/>
    <col min="64" max="64" width="3.1640625" style="122" bestFit="1" customWidth="1"/>
    <col min="65" max="65" width="17.1640625" style="122" bestFit="1" customWidth="1"/>
    <col min="66" max="66" width="3.1640625" style="122" bestFit="1" customWidth="1"/>
    <col min="67" max="67" width="30.33203125" style="122" bestFit="1" customWidth="1"/>
    <col min="68" max="68" width="13.33203125" style="122" customWidth="1"/>
    <col min="69" max="16384" width="13.33203125" style="122"/>
  </cols>
  <sheetData>
    <row r="1" spans="1:67" x14ac:dyDescent="0.25">
      <c r="B1" s="122" t="s">
        <v>1027</v>
      </c>
      <c r="E1" s="122" t="s">
        <v>1039</v>
      </c>
      <c r="G1" s="122" t="s">
        <v>1040</v>
      </c>
      <c r="I1" s="122" t="s">
        <v>1041</v>
      </c>
      <c r="K1" s="122" t="s">
        <v>1042</v>
      </c>
      <c r="M1" s="122" t="s">
        <v>1043</v>
      </c>
      <c r="O1" s="122" t="s">
        <v>1044</v>
      </c>
      <c r="Q1" s="122" t="s">
        <v>1045</v>
      </c>
      <c r="S1" s="122" t="s">
        <v>1046</v>
      </c>
      <c r="U1" s="122" t="s">
        <v>1047</v>
      </c>
      <c r="W1" s="122" t="s">
        <v>1048</v>
      </c>
      <c r="Y1" s="122" t="s">
        <v>1031</v>
      </c>
      <c r="AA1" s="122" t="s">
        <v>1049</v>
      </c>
      <c r="AC1" s="122" t="s">
        <v>1050</v>
      </c>
      <c r="AE1" s="122" t="s">
        <v>1051</v>
      </c>
      <c r="AG1" s="122" t="s">
        <v>1052</v>
      </c>
      <c r="AI1" s="122" t="s">
        <v>1053</v>
      </c>
      <c r="AK1" s="122" t="s">
        <v>1054</v>
      </c>
      <c r="AM1" s="122" t="s">
        <v>1055</v>
      </c>
      <c r="AO1" s="122" t="s">
        <v>1056</v>
      </c>
      <c r="AQ1" s="122" t="s">
        <v>1057</v>
      </c>
      <c r="AS1" s="122" t="s">
        <v>1058</v>
      </c>
      <c r="AU1" s="122" t="s">
        <v>1059</v>
      </c>
      <c r="AW1" s="122" t="s">
        <v>1060</v>
      </c>
      <c r="AY1" s="122" t="s">
        <v>1061</v>
      </c>
      <c r="BA1" s="122" t="s">
        <v>1062</v>
      </c>
      <c r="BC1" s="122" t="s">
        <v>1063</v>
      </c>
      <c r="BE1" s="122" t="s">
        <v>1064</v>
      </c>
      <c r="BG1" s="122" t="s">
        <v>1065</v>
      </c>
      <c r="BI1" s="122" t="s">
        <v>1066</v>
      </c>
      <c r="BK1" s="122" t="s">
        <v>1067</v>
      </c>
      <c r="BM1" s="122" t="s">
        <v>1068</v>
      </c>
      <c r="BO1" s="122" t="s">
        <v>1069</v>
      </c>
    </row>
    <row r="2" spans="1:67" x14ac:dyDescent="0.25">
      <c r="A2" s="122">
        <v>1</v>
      </c>
      <c r="B2" s="122" t="s">
        <v>1039</v>
      </c>
      <c r="D2" s="122">
        <v>0</v>
      </c>
      <c r="E2" s="122" t="s">
        <v>1070</v>
      </c>
      <c r="F2" s="122">
        <v>0</v>
      </c>
      <c r="G2" s="122" t="s">
        <v>1070</v>
      </c>
      <c r="H2" s="122">
        <v>0</v>
      </c>
      <c r="I2" s="122" t="s">
        <v>1070</v>
      </c>
      <c r="J2" s="122">
        <v>0</v>
      </c>
      <c r="K2" s="122" t="s">
        <v>1070</v>
      </c>
      <c r="L2" s="122">
        <v>0</v>
      </c>
      <c r="M2" s="122" t="s">
        <v>1070</v>
      </c>
      <c r="N2" s="122">
        <v>0</v>
      </c>
      <c r="O2" s="122" t="s">
        <v>1070</v>
      </c>
      <c r="P2" s="122">
        <v>0</v>
      </c>
      <c r="Q2" s="122" t="s">
        <v>1070</v>
      </c>
      <c r="R2" s="122">
        <v>0</v>
      </c>
      <c r="S2" s="122" t="s">
        <v>1070</v>
      </c>
      <c r="T2" s="122">
        <v>0</v>
      </c>
      <c r="U2" s="122" t="s">
        <v>1070</v>
      </c>
      <c r="V2" s="122">
        <v>0</v>
      </c>
      <c r="W2" s="122" t="s">
        <v>1070</v>
      </c>
      <c r="X2" s="122">
        <v>0</v>
      </c>
      <c r="Y2" s="122" t="s">
        <v>1070</v>
      </c>
      <c r="Z2" s="122">
        <v>0</v>
      </c>
      <c r="AA2" s="122" t="s">
        <v>1070</v>
      </c>
      <c r="AB2" s="122">
        <v>0</v>
      </c>
      <c r="AC2" s="122" t="s">
        <v>1070</v>
      </c>
      <c r="AD2" s="122">
        <v>0</v>
      </c>
      <c r="AE2" s="122" t="s">
        <v>1070</v>
      </c>
      <c r="AF2" s="122">
        <v>0</v>
      </c>
      <c r="AG2" s="122" t="s">
        <v>1070</v>
      </c>
      <c r="AH2" s="122">
        <v>0</v>
      </c>
      <c r="AI2" s="122" t="s">
        <v>1070</v>
      </c>
      <c r="AJ2" s="122">
        <v>0</v>
      </c>
      <c r="AK2" s="122" t="s">
        <v>1070</v>
      </c>
      <c r="AL2" s="122">
        <v>0</v>
      </c>
      <c r="AM2" s="122" t="s">
        <v>1070</v>
      </c>
      <c r="AN2" s="122">
        <v>0</v>
      </c>
      <c r="AO2" s="122" t="s">
        <v>1070</v>
      </c>
      <c r="AP2" s="122">
        <v>0</v>
      </c>
      <c r="AQ2" s="122" t="s">
        <v>1070</v>
      </c>
      <c r="AR2" s="122">
        <v>0</v>
      </c>
      <c r="AS2" s="122" t="s">
        <v>1070</v>
      </c>
      <c r="AT2" s="122">
        <v>0</v>
      </c>
      <c r="AU2" s="122" t="s">
        <v>1070</v>
      </c>
      <c r="AV2" s="122">
        <v>0</v>
      </c>
      <c r="AW2" s="122" t="s">
        <v>1070</v>
      </c>
      <c r="AX2" s="122">
        <v>0</v>
      </c>
      <c r="AY2" s="122" t="s">
        <v>1070</v>
      </c>
      <c r="AZ2" s="122">
        <v>0</v>
      </c>
      <c r="BA2" s="122" t="s">
        <v>1070</v>
      </c>
      <c r="BB2" s="122">
        <v>0</v>
      </c>
      <c r="BC2" s="122" t="s">
        <v>1070</v>
      </c>
      <c r="BD2" s="122">
        <v>0</v>
      </c>
      <c r="BE2" s="122" t="s">
        <v>1070</v>
      </c>
      <c r="BF2" s="122">
        <v>0</v>
      </c>
      <c r="BG2" s="122" t="s">
        <v>1070</v>
      </c>
      <c r="BH2" s="122">
        <v>0</v>
      </c>
      <c r="BI2" s="122" t="s">
        <v>1070</v>
      </c>
      <c r="BJ2" s="122">
        <v>0</v>
      </c>
      <c r="BK2" s="122" t="s">
        <v>1070</v>
      </c>
      <c r="BL2" s="122">
        <v>0</v>
      </c>
      <c r="BM2" s="122" t="s">
        <v>1070</v>
      </c>
      <c r="BN2" s="122">
        <v>0</v>
      </c>
      <c r="BO2" s="122" t="s">
        <v>1070</v>
      </c>
    </row>
    <row r="3" spans="1:67" x14ac:dyDescent="0.25">
      <c r="A3" s="122">
        <v>2</v>
      </c>
      <c r="B3" s="122" t="s">
        <v>1040</v>
      </c>
      <c r="D3" s="122">
        <v>1</v>
      </c>
      <c r="E3" s="122" t="s">
        <v>1039</v>
      </c>
      <c r="F3" s="122">
        <v>2</v>
      </c>
      <c r="G3" s="122" t="s">
        <v>1071</v>
      </c>
      <c r="H3" s="122">
        <v>3</v>
      </c>
      <c r="I3" s="122" t="s">
        <v>1072</v>
      </c>
      <c r="J3" s="122">
        <v>4</v>
      </c>
      <c r="K3" s="122" t="s">
        <v>1073</v>
      </c>
      <c r="L3" s="122">
        <v>5</v>
      </c>
      <c r="M3" s="122" t="s">
        <v>1074</v>
      </c>
      <c r="N3" s="122">
        <v>6</v>
      </c>
      <c r="O3" s="122" t="s">
        <v>1075</v>
      </c>
      <c r="P3" s="122">
        <v>7</v>
      </c>
      <c r="Q3" s="122" t="s">
        <v>1076</v>
      </c>
      <c r="R3" s="122">
        <v>8</v>
      </c>
      <c r="S3" s="122" t="s">
        <v>1077</v>
      </c>
      <c r="T3" s="122">
        <v>9</v>
      </c>
      <c r="U3" s="122" t="s">
        <v>1078</v>
      </c>
      <c r="V3" s="122">
        <v>10</v>
      </c>
      <c r="W3" s="122" t="s">
        <v>1079</v>
      </c>
      <c r="X3" s="122">
        <v>11</v>
      </c>
      <c r="Y3" s="122" t="s">
        <v>1074</v>
      </c>
      <c r="Z3" s="122">
        <v>12</v>
      </c>
      <c r="AA3" s="122" t="s">
        <v>1080</v>
      </c>
      <c r="AB3" s="122">
        <v>13</v>
      </c>
      <c r="AC3" s="122" t="s">
        <v>1081</v>
      </c>
      <c r="AD3" s="122">
        <v>14</v>
      </c>
      <c r="AE3" s="122" t="s">
        <v>1082</v>
      </c>
      <c r="AF3" s="122">
        <v>15</v>
      </c>
      <c r="AG3" s="122" t="s">
        <v>1083</v>
      </c>
      <c r="AH3" s="122">
        <v>16</v>
      </c>
      <c r="AI3" s="122" t="s">
        <v>1084</v>
      </c>
      <c r="AJ3" s="122">
        <v>17</v>
      </c>
      <c r="AK3" s="122" t="s">
        <v>1085</v>
      </c>
      <c r="AL3" s="122">
        <v>18</v>
      </c>
      <c r="AM3" s="122" t="s">
        <v>1086</v>
      </c>
      <c r="AN3" s="122">
        <v>19</v>
      </c>
      <c r="AO3" s="122" t="s">
        <v>1074</v>
      </c>
      <c r="AP3" s="122">
        <v>20</v>
      </c>
      <c r="AQ3" s="122" t="s">
        <v>1087</v>
      </c>
      <c r="AR3" s="122">
        <v>21</v>
      </c>
      <c r="AS3" s="122" t="s">
        <v>1088</v>
      </c>
      <c r="AT3" s="122">
        <v>22</v>
      </c>
      <c r="AU3" s="122" t="s">
        <v>1089</v>
      </c>
      <c r="AV3" s="122">
        <v>23</v>
      </c>
      <c r="AW3" s="122" t="s">
        <v>1090</v>
      </c>
      <c r="AX3" s="122">
        <v>24</v>
      </c>
      <c r="AY3" s="122" t="s">
        <v>1091</v>
      </c>
      <c r="AZ3" s="122">
        <v>25</v>
      </c>
      <c r="BA3" s="122" t="s">
        <v>1092</v>
      </c>
      <c r="BB3" s="122">
        <v>26</v>
      </c>
      <c r="BC3" s="122" t="s">
        <v>1093</v>
      </c>
      <c r="BD3" s="122">
        <v>27</v>
      </c>
      <c r="BE3" s="122" t="s">
        <v>1094</v>
      </c>
      <c r="BF3" s="122">
        <v>28</v>
      </c>
      <c r="BG3" s="122" t="s">
        <v>1074</v>
      </c>
      <c r="BH3" s="122">
        <v>29</v>
      </c>
      <c r="BI3" s="122" t="s">
        <v>1095</v>
      </c>
      <c r="BJ3" s="122">
        <v>30</v>
      </c>
      <c r="BK3" s="122" t="s">
        <v>1088</v>
      </c>
      <c r="BL3" s="122">
        <v>31</v>
      </c>
      <c r="BM3" s="122" t="s">
        <v>1096</v>
      </c>
      <c r="BN3" s="122">
        <v>32</v>
      </c>
      <c r="BO3" s="122" t="s">
        <v>1097</v>
      </c>
    </row>
    <row r="4" spans="1:67" x14ac:dyDescent="0.25">
      <c r="A4" s="122">
        <v>3</v>
      </c>
      <c r="B4" s="122" t="s">
        <v>1041</v>
      </c>
      <c r="D4" s="122">
        <v>1</v>
      </c>
      <c r="E4" s="122" t="s">
        <v>1098</v>
      </c>
      <c r="F4" s="122">
        <v>2</v>
      </c>
      <c r="G4" s="122" t="s">
        <v>1099</v>
      </c>
      <c r="H4" s="122">
        <v>3</v>
      </c>
      <c r="I4" s="122" t="s">
        <v>1100</v>
      </c>
      <c r="J4" s="122">
        <v>4</v>
      </c>
      <c r="K4" s="122" t="s">
        <v>1101</v>
      </c>
      <c r="L4" s="122">
        <v>5</v>
      </c>
      <c r="M4" s="122" t="s">
        <v>1102</v>
      </c>
      <c r="N4" s="122">
        <v>6</v>
      </c>
      <c r="O4" s="122" t="s">
        <v>1044</v>
      </c>
      <c r="P4" s="122">
        <v>7</v>
      </c>
      <c r="Q4" s="122" t="s">
        <v>1103</v>
      </c>
      <c r="R4" s="122">
        <v>8</v>
      </c>
      <c r="S4" s="122" t="s">
        <v>1104</v>
      </c>
      <c r="T4" s="122">
        <v>9</v>
      </c>
      <c r="U4" s="122" t="s">
        <v>1105</v>
      </c>
      <c r="V4" s="122">
        <v>10</v>
      </c>
      <c r="W4" s="122" t="s">
        <v>1106</v>
      </c>
      <c r="X4" s="122">
        <v>11</v>
      </c>
      <c r="Y4" s="122" t="s">
        <v>1107</v>
      </c>
      <c r="Z4" s="122">
        <v>12</v>
      </c>
      <c r="AA4" s="122" t="s">
        <v>1108</v>
      </c>
      <c r="AB4" s="122">
        <v>13</v>
      </c>
      <c r="AC4" s="122" t="s">
        <v>1109</v>
      </c>
      <c r="AD4" s="122">
        <v>14</v>
      </c>
      <c r="AE4" s="122" t="s">
        <v>1110</v>
      </c>
      <c r="AF4" s="122">
        <v>15</v>
      </c>
      <c r="AG4" s="122" t="s">
        <v>1111</v>
      </c>
      <c r="AH4" s="122">
        <v>16</v>
      </c>
      <c r="AI4" s="122" t="s">
        <v>1112</v>
      </c>
      <c r="AJ4" s="122">
        <v>17</v>
      </c>
      <c r="AK4" s="122" t="s">
        <v>1113</v>
      </c>
      <c r="AL4" s="122">
        <v>18</v>
      </c>
      <c r="AM4" s="122" t="s">
        <v>1114</v>
      </c>
      <c r="AN4" s="122">
        <v>19</v>
      </c>
      <c r="AO4" s="122" t="s">
        <v>1115</v>
      </c>
      <c r="AP4" s="122">
        <v>20</v>
      </c>
      <c r="AQ4" s="122" t="s">
        <v>1116</v>
      </c>
      <c r="AR4" s="122">
        <v>21</v>
      </c>
      <c r="AS4" s="122" t="s">
        <v>1117</v>
      </c>
      <c r="AT4" s="122">
        <v>22</v>
      </c>
      <c r="AU4" s="122" t="s">
        <v>1118</v>
      </c>
      <c r="AV4" s="122">
        <v>23</v>
      </c>
      <c r="AW4" s="122" t="s">
        <v>1119</v>
      </c>
      <c r="AX4" s="122">
        <v>24</v>
      </c>
      <c r="AY4" s="122" t="s">
        <v>1120</v>
      </c>
      <c r="AZ4" s="122">
        <v>25</v>
      </c>
      <c r="BA4" s="122" t="s">
        <v>1121</v>
      </c>
      <c r="BB4" s="122">
        <v>26</v>
      </c>
      <c r="BC4" s="122" t="s">
        <v>1122</v>
      </c>
      <c r="BD4" s="122">
        <v>27</v>
      </c>
      <c r="BE4" s="122" t="s">
        <v>1123</v>
      </c>
      <c r="BF4" s="122">
        <v>28</v>
      </c>
      <c r="BG4" s="122" t="s">
        <v>1104</v>
      </c>
      <c r="BH4" s="122">
        <v>29</v>
      </c>
      <c r="BI4" s="122" t="s">
        <v>1124</v>
      </c>
      <c r="BJ4" s="122">
        <v>30</v>
      </c>
      <c r="BK4" s="122" t="s">
        <v>1081</v>
      </c>
      <c r="BL4" s="122">
        <v>31</v>
      </c>
      <c r="BM4" s="122" t="s">
        <v>1125</v>
      </c>
      <c r="BN4" s="122">
        <v>32</v>
      </c>
      <c r="BO4" s="122" t="s">
        <v>1126</v>
      </c>
    </row>
    <row r="5" spans="1:67" x14ac:dyDescent="0.25">
      <c r="A5" s="122">
        <v>4</v>
      </c>
      <c r="B5" s="122" t="s">
        <v>1042</v>
      </c>
      <c r="D5" s="122">
        <v>1</v>
      </c>
      <c r="E5" s="122" t="s">
        <v>1127</v>
      </c>
      <c r="F5" s="122">
        <v>2</v>
      </c>
      <c r="G5" s="122" t="s">
        <v>1128</v>
      </c>
      <c r="H5" s="122">
        <v>3</v>
      </c>
      <c r="I5" s="122" t="s">
        <v>1129</v>
      </c>
      <c r="J5" s="122">
        <v>4</v>
      </c>
      <c r="K5" s="122" t="s">
        <v>1042</v>
      </c>
      <c r="L5" s="122">
        <v>5</v>
      </c>
      <c r="M5" s="122" t="s">
        <v>1130</v>
      </c>
      <c r="N5" s="122">
        <v>6</v>
      </c>
      <c r="O5" s="122" t="s">
        <v>1131</v>
      </c>
      <c r="P5" s="122">
        <v>7</v>
      </c>
      <c r="Q5" s="122" t="s">
        <v>1132</v>
      </c>
      <c r="R5" s="122">
        <v>8</v>
      </c>
      <c r="S5" s="122" t="s">
        <v>1130</v>
      </c>
      <c r="T5" s="122">
        <v>9</v>
      </c>
      <c r="U5" s="122" t="s">
        <v>1119</v>
      </c>
      <c r="V5" s="122">
        <v>10</v>
      </c>
      <c r="W5" s="122" t="s">
        <v>1133</v>
      </c>
      <c r="X5" s="122">
        <v>11</v>
      </c>
      <c r="Y5" s="122" t="s">
        <v>1134</v>
      </c>
      <c r="Z5" s="122">
        <v>12</v>
      </c>
      <c r="AA5" s="122" t="s">
        <v>1135</v>
      </c>
      <c r="AB5" s="122">
        <v>13</v>
      </c>
      <c r="AC5" s="122" t="s">
        <v>1136</v>
      </c>
      <c r="AD5" s="122">
        <v>14</v>
      </c>
      <c r="AE5" s="122" t="s">
        <v>1137</v>
      </c>
      <c r="AF5" s="122">
        <v>15</v>
      </c>
      <c r="AG5" s="122" t="s">
        <v>1138</v>
      </c>
      <c r="AH5" s="122">
        <v>16</v>
      </c>
      <c r="AI5" s="122" t="s">
        <v>1078</v>
      </c>
      <c r="AJ5" s="122">
        <v>17</v>
      </c>
      <c r="AK5" s="122" t="s">
        <v>1139</v>
      </c>
      <c r="AL5" s="122">
        <v>18</v>
      </c>
      <c r="AM5" s="122" t="s">
        <v>1140</v>
      </c>
      <c r="AN5" s="122">
        <v>19</v>
      </c>
      <c r="AO5" s="122" t="s">
        <v>1130</v>
      </c>
      <c r="AP5" s="122">
        <v>20</v>
      </c>
      <c r="AQ5" s="122" t="s">
        <v>1141</v>
      </c>
      <c r="AR5" s="122">
        <v>21</v>
      </c>
      <c r="AS5" s="122" t="s">
        <v>1081</v>
      </c>
      <c r="AT5" s="122">
        <v>22</v>
      </c>
      <c r="AU5" s="122" t="s">
        <v>1142</v>
      </c>
      <c r="AV5" s="122">
        <v>23</v>
      </c>
      <c r="AW5" s="122" t="s">
        <v>1143</v>
      </c>
      <c r="AX5" s="122">
        <v>24</v>
      </c>
      <c r="AY5" s="122" t="s">
        <v>1144</v>
      </c>
      <c r="AZ5" s="122">
        <v>25</v>
      </c>
      <c r="BA5" s="122" t="s">
        <v>1145</v>
      </c>
      <c r="BB5" s="122">
        <v>26</v>
      </c>
      <c r="BC5" s="122" t="s">
        <v>1146</v>
      </c>
      <c r="BD5" s="122">
        <v>27</v>
      </c>
      <c r="BE5" s="122" t="s">
        <v>1147</v>
      </c>
      <c r="BF5" s="122">
        <v>28</v>
      </c>
      <c r="BG5" s="122" t="s">
        <v>1148</v>
      </c>
      <c r="BH5" s="122">
        <v>29</v>
      </c>
      <c r="BI5" s="122" t="s">
        <v>1149</v>
      </c>
      <c r="BJ5" s="122">
        <v>30</v>
      </c>
      <c r="BK5" s="122" t="s">
        <v>1150</v>
      </c>
      <c r="BL5" s="122">
        <v>31</v>
      </c>
      <c r="BM5" s="122" t="s">
        <v>1151</v>
      </c>
      <c r="BN5" s="122">
        <v>32</v>
      </c>
      <c r="BO5" s="122" t="s">
        <v>1152</v>
      </c>
    </row>
    <row r="6" spans="1:67" x14ac:dyDescent="0.25">
      <c r="A6" s="122">
        <v>5</v>
      </c>
      <c r="B6" s="122" t="s">
        <v>1043</v>
      </c>
      <c r="D6" s="122">
        <v>1</v>
      </c>
      <c r="E6" s="122" t="s">
        <v>1153</v>
      </c>
      <c r="F6" s="122">
        <v>2</v>
      </c>
      <c r="G6" s="122" t="s">
        <v>1154</v>
      </c>
      <c r="H6" s="122">
        <v>3</v>
      </c>
      <c r="I6" s="122" t="s">
        <v>1155</v>
      </c>
      <c r="J6" s="122">
        <v>4</v>
      </c>
      <c r="K6" s="122" t="s">
        <v>1156</v>
      </c>
      <c r="L6" s="122">
        <v>5</v>
      </c>
      <c r="M6" s="122" t="s">
        <v>1157</v>
      </c>
      <c r="N6" s="122">
        <v>6</v>
      </c>
      <c r="O6" s="122" t="s">
        <v>1158</v>
      </c>
      <c r="P6" s="122">
        <v>7</v>
      </c>
      <c r="Q6" s="122" t="s">
        <v>1104</v>
      </c>
      <c r="R6" s="122">
        <v>8</v>
      </c>
      <c r="S6" s="122" t="s">
        <v>1159</v>
      </c>
      <c r="T6" s="122">
        <v>9</v>
      </c>
      <c r="U6" s="122" t="s">
        <v>1160</v>
      </c>
      <c r="V6" s="122">
        <v>10</v>
      </c>
      <c r="W6" s="122" t="s">
        <v>1161</v>
      </c>
      <c r="X6" s="122">
        <v>11</v>
      </c>
      <c r="Y6" s="122" t="s">
        <v>1162</v>
      </c>
      <c r="Z6" s="122">
        <v>12</v>
      </c>
      <c r="AA6" s="122" t="s">
        <v>1163</v>
      </c>
      <c r="AB6" s="122">
        <v>13</v>
      </c>
      <c r="AC6" s="122" t="s">
        <v>1164</v>
      </c>
      <c r="AD6" s="122">
        <v>14</v>
      </c>
      <c r="AE6" s="122" t="s">
        <v>1165</v>
      </c>
      <c r="AF6" s="122">
        <v>15</v>
      </c>
      <c r="AG6" s="122" t="s">
        <v>1166</v>
      </c>
      <c r="AH6" s="122">
        <v>16</v>
      </c>
      <c r="AI6" s="122" t="s">
        <v>1167</v>
      </c>
      <c r="AJ6" s="122">
        <v>17</v>
      </c>
      <c r="AK6" s="122" t="s">
        <v>1168</v>
      </c>
      <c r="AL6" s="122">
        <v>18</v>
      </c>
      <c r="AM6" s="122" t="s">
        <v>1169</v>
      </c>
      <c r="AN6" s="122">
        <v>19</v>
      </c>
      <c r="AO6" s="122" t="s">
        <v>1170</v>
      </c>
      <c r="AP6" s="122">
        <v>20</v>
      </c>
      <c r="AQ6" s="122" t="s">
        <v>1171</v>
      </c>
      <c r="AR6" s="122">
        <v>21</v>
      </c>
      <c r="AS6" s="122" t="s">
        <v>1172</v>
      </c>
      <c r="AT6" s="122">
        <v>22</v>
      </c>
      <c r="AU6" s="122" t="s">
        <v>1173</v>
      </c>
      <c r="AV6" s="122">
        <v>23</v>
      </c>
      <c r="AW6" s="122" t="s">
        <v>1174</v>
      </c>
      <c r="AX6" s="122">
        <v>24</v>
      </c>
      <c r="AY6" s="122" t="s">
        <v>1175</v>
      </c>
      <c r="AZ6" s="122">
        <v>25</v>
      </c>
      <c r="BA6" s="122" t="s">
        <v>1176</v>
      </c>
      <c r="BB6" s="122">
        <v>26</v>
      </c>
      <c r="BC6" s="122" t="s">
        <v>1177</v>
      </c>
      <c r="BD6" s="122">
        <v>27</v>
      </c>
      <c r="BE6" s="122" t="s">
        <v>1178</v>
      </c>
      <c r="BF6" s="122">
        <v>28</v>
      </c>
      <c r="BG6" s="122" t="s">
        <v>1179</v>
      </c>
      <c r="BH6" s="122">
        <v>29</v>
      </c>
      <c r="BI6" s="122" t="s">
        <v>1180</v>
      </c>
      <c r="BJ6" s="122">
        <v>30</v>
      </c>
      <c r="BK6" s="122" t="s">
        <v>1136</v>
      </c>
      <c r="BL6" s="122">
        <v>31</v>
      </c>
      <c r="BM6" s="122" t="s">
        <v>1181</v>
      </c>
      <c r="BN6" s="122">
        <v>32</v>
      </c>
      <c r="BO6" s="122" t="s">
        <v>1119</v>
      </c>
    </row>
    <row r="7" spans="1:67" x14ac:dyDescent="0.25">
      <c r="A7" s="122">
        <v>6</v>
      </c>
      <c r="B7" s="122" t="s">
        <v>1044</v>
      </c>
      <c r="D7" s="122">
        <v>1</v>
      </c>
      <c r="E7" s="122" t="s">
        <v>1182</v>
      </c>
      <c r="F7" s="122">
        <v>2</v>
      </c>
      <c r="G7" s="122" t="s">
        <v>1183</v>
      </c>
      <c r="H7" s="122">
        <v>3</v>
      </c>
      <c r="I7" s="122" t="s">
        <v>1184</v>
      </c>
      <c r="J7" s="122">
        <v>4</v>
      </c>
      <c r="K7" s="122" t="s">
        <v>1185</v>
      </c>
      <c r="L7" s="122">
        <v>5</v>
      </c>
      <c r="M7" s="122" t="s">
        <v>1186</v>
      </c>
      <c r="N7" s="122">
        <v>6</v>
      </c>
      <c r="O7" s="122" t="s">
        <v>1187</v>
      </c>
      <c r="P7" s="122">
        <v>7</v>
      </c>
      <c r="Q7" s="122" t="s">
        <v>1188</v>
      </c>
      <c r="R7" s="122">
        <v>8</v>
      </c>
      <c r="S7" s="122" t="s">
        <v>1189</v>
      </c>
      <c r="T7" s="122">
        <v>9</v>
      </c>
      <c r="U7" s="122" t="s">
        <v>1190</v>
      </c>
      <c r="V7" s="122">
        <v>10</v>
      </c>
      <c r="W7" s="122" t="s">
        <v>1048</v>
      </c>
      <c r="X7" s="122">
        <v>11</v>
      </c>
      <c r="Y7" s="122" t="s">
        <v>1191</v>
      </c>
      <c r="Z7" s="122">
        <v>12</v>
      </c>
      <c r="AA7" s="122" t="s">
        <v>1192</v>
      </c>
      <c r="AB7" s="122">
        <v>13</v>
      </c>
      <c r="AC7" s="122" t="s">
        <v>1193</v>
      </c>
      <c r="AD7" s="122">
        <v>14</v>
      </c>
      <c r="AE7" s="122" t="s">
        <v>1194</v>
      </c>
      <c r="AF7" s="122">
        <v>15</v>
      </c>
      <c r="AG7" s="122" t="s">
        <v>1195</v>
      </c>
      <c r="AH7" s="122">
        <v>16</v>
      </c>
      <c r="AI7" s="122" t="s">
        <v>1196</v>
      </c>
      <c r="AJ7" s="122">
        <v>17</v>
      </c>
      <c r="AK7" s="122" t="s">
        <v>1197</v>
      </c>
      <c r="AL7" s="122">
        <v>18</v>
      </c>
      <c r="AM7" s="122" t="s">
        <v>1198</v>
      </c>
      <c r="AN7" s="122">
        <v>19</v>
      </c>
      <c r="AO7" s="122" t="s">
        <v>1199</v>
      </c>
      <c r="AP7" s="122">
        <v>20</v>
      </c>
      <c r="AQ7" s="122" t="s">
        <v>1200</v>
      </c>
      <c r="AR7" s="122">
        <v>21</v>
      </c>
      <c r="AS7" s="122" t="s">
        <v>1201</v>
      </c>
      <c r="AT7" s="122">
        <v>22</v>
      </c>
      <c r="AU7" s="122" t="s">
        <v>1202</v>
      </c>
      <c r="AV7" s="122">
        <v>23</v>
      </c>
      <c r="AW7" s="122" t="s">
        <v>1203</v>
      </c>
      <c r="AX7" s="122">
        <v>24</v>
      </c>
      <c r="AY7" s="122" t="s">
        <v>1204</v>
      </c>
      <c r="AZ7" s="122">
        <v>25</v>
      </c>
      <c r="BA7" s="122" t="s">
        <v>1205</v>
      </c>
      <c r="BB7" s="122">
        <v>26</v>
      </c>
      <c r="BC7" s="122" t="s">
        <v>1206</v>
      </c>
      <c r="BD7" s="122">
        <v>27</v>
      </c>
      <c r="BE7" s="122" t="s">
        <v>1207</v>
      </c>
      <c r="BF7" s="122">
        <v>28</v>
      </c>
      <c r="BG7" s="122" t="s">
        <v>1208</v>
      </c>
      <c r="BH7" s="122">
        <v>29</v>
      </c>
      <c r="BI7" s="122" t="s">
        <v>1209</v>
      </c>
      <c r="BJ7" s="122">
        <v>30</v>
      </c>
      <c r="BK7" s="122" t="s">
        <v>1210</v>
      </c>
      <c r="BL7" s="122">
        <v>31</v>
      </c>
      <c r="BM7" s="122" t="s">
        <v>1211</v>
      </c>
      <c r="BN7" s="122">
        <v>32</v>
      </c>
      <c r="BO7" s="122" t="s">
        <v>1212</v>
      </c>
    </row>
    <row r="8" spans="1:67" x14ac:dyDescent="0.25">
      <c r="A8" s="122">
        <v>7</v>
      </c>
      <c r="B8" s="122" t="s">
        <v>1045</v>
      </c>
      <c r="D8" s="122">
        <v>1</v>
      </c>
      <c r="E8" s="122" t="s">
        <v>1213</v>
      </c>
      <c r="J8" s="122">
        <v>4</v>
      </c>
      <c r="K8" s="122" t="s">
        <v>1214</v>
      </c>
      <c r="L8" s="122">
        <v>5</v>
      </c>
      <c r="M8" s="122" t="s">
        <v>1215</v>
      </c>
      <c r="N8" s="122">
        <v>6</v>
      </c>
      <c r="O8" s="122" t="s">
        <v>1216</v>
      </c>
      <c r="P8" s="122">
        <v>7</v>
      </c>
      <c r="Q8" s="122" t="s">
        <v>1217</v>
      </c>
      <c r="R8" s="122">
        <v>8</v>
      </c>
      <c r="S8" s="122" t="s">
        <v>1218</v>
      </c>
      <c r="T8" s="122">
        <v>9</v>
      </c>
      <c r="U8" s="122" t="s">
        <v>1187</v>
      </c>
      <c r="V8" s="122">
        <v>10</v>
      </c>
      <c r="W8" s="122" t="s">
        <v>1219</v>
      </c>
      <c r="X8" s="122">
        <v>11</v>
      </c>
      <c r="Y8" s="122" t="s">
        <v>1220</v>
      </c>
      <c r="Z8" s="122">
        <v>12</v>
      </c>
      <c r="AA8" s="122" t="s">
        <v>1221</v>
      </c>
      <c r="AB8" s="122">
        <v>13</v>
      </c>
      <c r="AC8" s="122" t="s">
        <v>1222</v>
      </c>
      <c r="AD8" s="122">
        <v>14</v>
      </c>
      <c r="AE8" s="122" t="s">
        <v>1223</v>
      </c>
      <c r="AF8" s="122">
        <v>15</v>
      </c>
      <c r="AG8" s="122" t="s">
        <v>1224</v>
      </c>
      <c r="AH8" s="122">
        <v>16</v>
      </c>
      <c r="AI8" s="122" t="s">
        <v>1225</v>
      </c>
      <c r="AJ8" s="122">
        <v>17</v>
      </c>
      <c r="AK8" s="122" t="s">
        <v>1226</v>
      </c>
      <c r="AL8" s="122">
        <v>18</v>
      </c>
      <c r="AM8" s="122" t="s">
        <v>1227</v>
      </c>
      <c r="AN8" s="122">
        <v>19</v>
      </c>
      <c r="AO8" s="122" t="s">
        <v>1228</v>
      </c>
      <c r="AP8" s="122">
        <v>20</v>
      </c>
      <c r="AQ8" s="122" t="s">
        <v>1229</v>
      </c>
      <c r="AR8" s="122">
        <v>21</v>
      </c>
      <c r="AS8" s="122" t="s">
        <v>1114</v>
      </c>
      <c r="AT8" s="122">
        <v>22</v>
      </c>
      <c r="AU8" s="122" t="s">
        <v>1230</v>
      </c>
      <c r="AV8" s="122">
        <v>23</v>
      </c>
      <c r="AW8" s="122" t="s">
        <v>1231</v>
      </c>
      <c r="AX8" s="122">
        <v>24</v>
      </c>
      <c r="AY8" s="122" t="s">
        <v>1123</v>
      </c>
      <c r="AZ8" s="122">
        <v>25</v>
      </c>
      <c r="BA8" s="122" t="s">
        <v>1232</v>
      </c>
      <c r="BB8" s="122">
        <v>26</v>
      </c>
      <c r="BC8" s="122" t="s">
        <v>1233</v>
      </c>
      <c r="BD8" s="122">
        <v>27</v>
      </c>
      <c r="BE8" s="122" t="s">
        <v>1234</v>
      </c>
      <c r="BF8" s="122">
        <v>28</v>
      </c>
      <c r="BG8" s="122" t="s">
        <v>1235</v>
      </c>
      <c r="BH8" s="122">
        <v>29</v>
      </c>
      <c r="BI8" s="122" t="s">
        <v>1236</v>
      </c>
      <c r="BJ8" s="122">
        <v>30</v>
      </c>
      <c r="BK8" s="122" t="s">
        <v>1237</v>
      </c>
      <c r="BL8" s="122">
        <v>31</v>
      </c>
      <c r="BM8" s="122" t="s">
        <v>1238</v>
      </c>
      <c r="BN8" s="122">
        <v>32</v>
      </c>
      <c r="BO8" s="122" t="s">
        <v>1239</v>
      </c>
    </row>
    <row r="9" spans="1:67" x14ac:dyDescent="0.25">
      <c r="A9" s="122">
        <v>8</v>
      </c>
      <c r="B9" s="122" t="s">
        <v>1046</v>
      </c>
      <c r="D9" s="122">
        <v>1</v>
      </c>
      <c r="E9" s="122" t="s">
        <v>1240</v>
      </c>
      <c r="J9" s="122">
        <v>4</v>
      </c>
      <c r="K9" s="122" t="s">
        <v>1241</v>
      </c>
      <c r="L9" s="122">
        <v>5</v>
      </c>
      <c r="M9" s="122" t="s">
        <v>1242</v>
      </c>
      <c r="N9" s="122">
        <v>6</v>
      </c>
      <c r="O9" s="122" t="s">
        <v>1243</v>
      </c>
      <c r="P9" s="122">
        <v>7</v>
      </c>
      <c r="Q9" s="122" t="s">
        <v>1244</v>
      </c>
      <c r="R9" s="122">
        <v>8</v>
      </c>
      <c r="S9" s="122" t="s">
        <v>1245</v>
      </c>
      <c r="T9" s="122">
        <v>9</v>
      </c>
      <c r="U9" s="122" t="s">
        <v>1246</v>
      </c>
      <c r="V9" s="122">
        <v>10</v>
      </c>
      <c r="W9" s="122" t="s">
        <v>1247</v>
      </c>
      <c r="X9" s="122">
        <v>11</v>
      </c>
      <c r="Y9" s="122" t="s">
        <v>1248</v>
      </c>
      <c r="Z9" s="122">
        <v>12</v>
      </c>
      <c r="AA9" s="122" t="s">
        <v>1249</v>
      </c>
      <c r="AB9" s="122">
        <v>13</v>
      </c>
      <c r="AC9" s="122" t="s">
        <v>1250</v>
      </c>
      <c r="AD9" s="122">
        <v>14</v>
      </c>
      <c r="AE9" s="122" t="s">
        <v>1251</v>
      </c>
      <c r="AF9" s="122">
        <v>15</v>
      </c>
      <c r="AG9" s="122" t="s">
        <v>1252</v>
      </c>
      <c r="AH9" s="122">
        <v>16</v>
      </c>
      <c r="AI9" s="122" t="s">
        <v>1253</v>
      </c>
      <c r="AJ9" s="122">
        <v>17</v>
      </c>
      <c r="AK9" s="122" t="s">
        <v>1254</v>
      </c>
      <c r="AL9" s="122">
        <v>18</v>
      </c>
      <c r="AM9" s="122" t="s">
        <v>1255</v>
      </c>
      <c r="AN9" s="122">
        <v>19</v>
      </c>
      <c r="AO9" s="122" t="s">
        <v>1235</v>
      </c>
      <c r="AP9" s="122">
        <v>20</v>
      </c>
      <c r="AQ9" s="122" t="s">
        <v>1256</v>
      </c>
      <c r="AR9" s="122">
        <v>21</v>
      </c>
      <c r="AS9" s="122" t="s">
        <v>1257</v>
      </c>
      <c r="AT9" s="122">
        <v>22</v>
      </c>
      <c r="AU9" s="122" t="s">
        <v>1258</v>
      </c>
      <c r="AV9" s="122">
        <v>23</v>
      </c>
      <c r="AW9" s="122" t="s">
        <v>1259</v>
      </c>
      <c r="AX9" s="122">
        <v>24</v>
      </c>
      <c r="AY9" s="122" t="s">
        <v>1260</v>
      </c>
      <c r="AZ9" s="122">
        <v>25</v>
      </c>
      <c r="BA9" s="122" t="s">
        <v>1261</v>
      </c>
      <c r="BB9" s="122">
        <v>26</v>
      </c>
      <c r="BC9" s="122" t="s">
        <v>1262</v>
      </c>
      <c r="BD9" s="122">
        <v>27</v>
      </c>
      <c r="BE9" s="122" t="s">
        <v>1263</v>
      </c>
      <c r="BF9" s="122">
        <v>28</v>
      </c>
      <c r="BG9" s="122" t="s">
        <v>1264</v>
      </c>
      <c r="BH9" s="122">
        <v>29</v>
      </c>
      <c r="BI9" s="122" t="s">
        <v>1119</v>
      </c>
      <c r="BJ9" s="122">
        <v>30</v>
      </c>
      <c r="BK9" s="122" t="s">
        <v>1265</v>
      </c>
      <c r="BL9" s="122">
        <v>31</v>
      </c>
      <c r="BM9" s="122" t="s">
        <v>1266</v>
      </c>
      <c r="BN9" s="122">
        <v>32</v>
      </c>
      <c r="BO9" s="122" t="s">
        <v>1267</v>
      </c>
    </row>
    <row r="10" spans="1:67" x14ac:dyDescent="0.25">
      <c r="A10" s="122">
        <v>9</v>
      </c>
      <c r="B10" s="122" t="s">
        <v>1047</v>
      </c>
      <c r="D10" s="122">
        <v>1</v>
      </c>
      <c r="E10" s="122" t="s">
        <v>1268</v>
      </c>
      <c r="J10" s="122">
        <v>4</v>
      </c>
      <c r="K10" s="122" t="s">
        <v>1269</v>
      </c>
      <c r="L10" s="122">
        <v>5</v>
      </c>
      <c r="M10" s="122" t="s">
        <v>1270</v>
      </c>
      <c r="N10" s="122">
        <v>6</v>
      </c>
      <c r="O10" s="122" t="s">
        <v>1271</v>
      </c>
      <c r="P10" s="122">
        <v>7</v>
      </c>
      <c r="Q10" s="122" t="s">
        <v>1272</v>
      </c>
      <c r="R10" s="122">
        <v>8</v>
      </c>
      <c r="S10" s="122" t="s">
        <v>1273</v>
      </c>
      <c r="T10" s="122">
        <v>9</v>
      </c>
      <c r="U10" s="122" t="s">
        <v>1274</v>
      </c>
      <c r="V10" s="122">
        <v>10</v>
      </c>
      <c r="W10" s="122" t="s">
        <v>1275</v>
      </c>
      <c r="X10" s="122">
        <v>11</v>
      </c>
      <c r="Y10" s="122" t="s">
        <v>1276</v>
      </c>
      <c r="Z10" s="122">
        <v>12</v>
      </c>
      <c r="AA10" s="122" t="s">
        <v>1277</v>
      </c>
      <c r="AB10" s="122">
        <v>13</v>
      </c>
      <c r="AC10" s="122" t="s">
        <v>1278</v>
      </c>
      <c r="AD10" s="122">
        <v>14</v>
      </c>
      <c r="AE10" s="122" t="s">
        <v>1279</v>
      </c>
      <c r="AF10" s="122">
        <v>15</v>
      </c>
      <c r="AG10" s="122" t="s">
        <v>1280</v>
      </c>
      <c r="AH10" s="122">
        <v>16</v>
      </c>
      <c r="AI10" s="122" t="s">
        <v>1281</v>
      </c>
      <c r="AJ10" s="122">
        <v>17</v>
      </c>
      <c r="AK10" s="122" t="s">
        <v>1263</v>
      </c>
      <c r="AL10" s="122">
        <v>18</v>
      </c>
      <c r="AM10" s="122" t="s">
        <v>1282</v>
      </c>
      <c r="AN10" s="122">
        <v>19</v>
      </c>
      <c r="AO10" s="122" t="s">
        <v>1283</v>
      </c>
      <c r="AP10" s="122">
        <v>20</v>
      </c>
      <c r="AQ10" s="122" t="s">
        <v>1284</v>
      </c>
      <c r="AR10" s="122">
        <v>21</v>
      </c>
      <c r="AS10" s="122" t="s">
        <v>1285</v>
      </c>
      <c r="AT10" s="122">
        <v>22</v>
      </c>
      <c r="AU10" s="122" t="s">
        <v>1286</v>
      </c>
      <c r="AV10" s="122">
        <v>23</v>
      </c>
      <c r="AW10" s="122" t="s">
        <v>1287</v>
      </c>
      <c r="AX10" s="122">
        <v>24</v>
      </c>
      <c r="AY10" s="122" t="s">
        <v>1288</v>
      </c>
      <c r="AZ10" s="122">
        <v>25</v>
      </c>
      <c r="BA10" s="122" t="s">
        <v>1289</v>
      </c>
      <c r="BB10" s="122">
        <v>26</v>
      </c>
      <c r="BC10" s="122" t="s">
        <v>1290</v>
      </c>
      <c r="BD10" s="122">
        <v>27</v>
      </c>
      <c r="BE10" s="122" t="s">
        <v>1291</v>
      </c>
      <c r="BF10" s="122">
        <v>28</v>
      </c>
      <c r="BG10" s="122" t="s">
        <v>1292</v>
      </c>
      <c r="BH10" s="122">
        <v>29</v>
      </c>
      <c r="BI10" s="122" t="s">
        <v>1293</v>
      </c>
      <c r="BJ10" s="122">
        <v>30</v>
      </c>
      <c r="BK10" s="122" t="s">
        <v>1294</v>
      </c>
      <c r="BL10" s="122">
        <v>31</v>
      </c>
      <c r="BM10" s="122" t="s">
        <v>1295</v>
      </c>
      <c r="BN10" s="122">
        <v>32</v>
      </c>
      <c r="BO10" s="122" t="s">
        <v>1296</v>
      </c>
    </row>
    <row r="11" spans="1:67" x14ac:dyDescent="0.25">
      <c r="A11" s="122">
        <v>10</v>
      </c>
      <c r="B11" s="122" t="s">
        <v>1048</v>
      </c>
      <c r="D11" s="122">
        <v>1</v>
      </c>
      <c r="E11" s="122" t="s">
        <v>1297</v>
      </c>
      <c r="J11" s="122">
        <v>4</v>
      </c>
      <c r="K11" s="122" t="s">
        <v>1298</v>
      </c>
      <c r="L11" s="122">
        <v>5</v>
      </c>
      <c r="M11" s="122" t="s">
        <v>1299</v>
      </c>
      <c r="N11" s="122">
        <v>6</v>
      </c>
      <c r="O11" s="122" t="s">
        <v>1300</v>
      </c>
      <c r="P11" s="122">
        <v>7</v>
      </c>
      <c r="Q11" s="122" t="s">
        <v>1301</v>
      </c>
      <c r="R11" s="122">
        <v>8</v>
      </c>
      <c r="S11" s="122" t="s">
        <v>1302</v>
      </c>
      <c r="T11" s="122">
        <v>9</v>
      </c>
      <c r="U11" s="122" t="s">
        <v>1303</v>
      </c>
      <c r="V11" s="122">
        <v>10</v>
      </c>
      <c r="W11" s="122" t="s">
        <v>1304</v>
      </c>
      <c r="X11" s="122">
        <v>11</v>
      </c>
      <c r="Y11" s="122" t="s">
        <v>1305</v>
      </c>
      <c r="Z11" s="122">
        <v>12</v>
      </c>
      <c r="AA11" s="122" t="s">
        <v>1306</v>
      </c>
      <c r="AB11" s="122">
        <v>13</v>
      </c>
      <c r="AC11" s="122" t="s">
        <v>1307</v>
      </c>
      <c r="AD11" s="122">
        <v>14</v>
      </c>
      <c r="AE11" s="122" t="s">
        <v>1308</v>
      </c>
      <c r="AF11" s="122">
        <v>15</v>
      </c>
      <c r="AG11" s="122" t="s">
        <v>1309</v>
      </c>
      <c r="AH11" s="122">
        <v>16</v>
      </c>
      <c r="AI11" s="122" t="s">
        <v>1310</v>
      </c>
      <c r="AJ11" s="122">
        <v>17</v>
      </c>
      <c r="AK11" s="122" t="s">
        <v>1311</v>
      </c>
      <c r="AL11" s="122">
        <v>18</v>
      </c>
      <c r="AM11" s="122" t="s">
        <v>1312</v>
      </c>
      <c r="AN11" s="122">
        <v>19</v>
      </c>
      <c r="AO11" s="122" t="s">
        <v>1185</v>
      </c>
      <c r="AP11" s="122">
        <v>20</v>
      </c>
      <c r="AQ11" s="122" t="s">
        <v>1313</v>
      </c>
      <c r="AR11" s="122">
        <v>21</v>
      </c>
      <c r="AS11" s="122" t="s">
        <v>1314</v>
      </c>
      <c r="AT11" s="122">
        <v>22</v>
      </c>
      <c r="AU11" s="122" t="s">
        <v>1315</v>
      </c>
      <c r="AV11" s="122">
        <v>23</v>
      </c>
      <c r="AW11" s="122" t="s">
        <v>1316</v>
      </c>
      <c r="AX11" s="122">
        <v>24</v>
      </c>
      <c r="AY11" s="122" t="s">
        <v>1317</v>
      </c>
      <c r="AZ11" s="122">
        <v>25</v>
      </c>
      <c r="BA11" s="122" t="s">
        <v>1318</v>
      </c>
      <c r="BB11" s="122">
        <v>26</v>
      </c>
      <c r="BC11" s="122" t="s">
        <v>1319</v>
      </c>
      <c r="BD11" s="122">
        <v>27</v>
      </c>
      <c r="BE11" s="122" t="s">
        <v>1320</v>
      </c>
      <c r="BF11" s="122">
        <v>28</v>
      </c>
      <c r="BG11" s="122" t="s">
        <v>1321</v>
      </c>
      <c r="BH11" s="122">
        <v>29</v>
      </c>
      <c r="BI11" s="122" t="s">
        <v>1322</v>
      </c>
      <c r="BJ11" s="122">
        <v>30</v>
      </c>
      <c r="BK11" s="122" t="s">
        <v>1323</v>
      </c>
      <c r="BL11" s="122">
        <v>31</v>
      </c>
      <c r="BM11" s="122" t="s">
        <v>1324</v>
      </c>
      <c r="BN11" s="122">
        <v>32</v>
      </c>
      <c r="BO11" s="122" t="s">
        <v>1187</v>
      </c>
    </row>
    <row r="12" spans="1:67" x14ac:dyDescent="0.25">
      <c r="A12" s="122">
        <v>11</v>
      </c>
      <c r="B12" s="122" t="s">
        <v>1031</v>
      </c>
      <c r="D12" s="122">
        <v>1</v>
      </c>
      <c r="E12" s="122" t="s">
        <v>1325</v>
      </c>
      <c r="J12" s="122">
        <v>4</v>
      </c>
      <c r="K12" s="122" t="s">
        <v>1326</v>
      </c>
      <c r="L12" s="122">
        <v>5</v>
      </c>
      <c r="M12" s="122" t="s">
        <v>1327</v>
      </c>
      <c r="N12" s="122">
        <v>6</v>
      </c>
      <c r="O12" s="122" t="s">
        <v>1328</v>
      </c>
      <c r="P12" s="122">
        <v>7</v>
      </c>
      <c r="Q12" s="122" t="s">
        <v>1329</v>
      </c>
      <c r="R12" s="122">
        <v>8</v>
      </c>
      <c r="S12" s="122" t="s">
        <v>1330</v>
      </c>
      <c r="T12" s="122">
        <v>9</v>
      </c>
      <c r="U12" s="122" t="s">
        <v>1331</v>
      </c>
      <c r="V12" s="122">
        <v>10</v>
      </c>
      <c r="W12" s="122" t="s">
        <v>1332</v>
      </c>
      <c r="X12" s="122">
        <v>11</v>
      </c>
      <c r="Y12" s="122" t="s">
        <v>1333</v>
      </c>
      <c r="Z12" s="122">
        <v>12</v>
      </c>
      <c r="AA12" s="122" t="s">
        <v>1334</v>
      </c>
      <c r="AB12" s="122">
        <v>13</v>
      </c>
      <c r="AC12" s="122" t="s">
        <v>1335</v>
      </c>
      <c r="AD12" s="122">
        <v>14</v>
      </c>
      <c r="AE12" s="122" t="s">
        <v>1336</v>
      </c>
      <c r="AF12" s="122">
        <v>15</v>
      </c>
      <c r="AG12" s="122" t="s">
        <v>1337</v>
      </c>
      <c r="AH12" s="122">
        <v>16</v>
      </c>
      <c r="AI12" s="122" t="s">
        <v>1157</v>
      </c>
      <c r="AJ12" s="122">
        <v>17</v>
      </c>
      <c r="AK12" s="122" t="s">
        <v>1338</v>
      </c>
      <c r="AL12" s="122">
        <v>18</v>
      </c>
      <c r="AM12" s="122" t="s">
        <v>1339</v>
      </c>
      <c r="AN12" s="122">
        <v>19</v>
      </c>
      <c r="AO12" s="122" t="s">
        <v>1340</v>
      </c>
      <c r="AP12" s="122">
        <v>20</v>
      </c>
      <c r="AQ12" s="122" t="s">
        <v>1341</v>
      </c>
      <c r="AR12" s="122">
        <v>21</v>
      </c>
      <c r="AS12" s="122" t="s">
        <v>1342</v>
      </c>
      <c r="AT12" s="122">
        <v>22</v>
      </c>
      <c r="AU12" s="122" t="s">
        <v>1343</v>
      </c>
      <c r="AV12" s="122">
        <v>23</v>
      </c>
      <c r="AW12" s="122" t="s">
        <v>1344</v>
      </c>
      <c r="AX12" s="122">
        <v>24</v>
      </c>
      <c r="AY12" s="122" t="s">
        <v>1345</v>
      </c>
      <c r="AZ12" s="122">
        <v>25</v>
      </c>
      <c r="BA12" s="122" t="s">
        <v>1346</v>
      </c>
      <c r="BB12" s="122">
        <v>26</v>
      </c>
      <c r="BC12" s="122" t="s">
        <v>1347</v>
      </c>
      <c r="BD12" s="122">
        <v>27</v>
      </c>
      <c r="BE12" s="122" t="s">
        <v>1348</v>
      </c>
      <c r="BF12" s="122">
        <v>28</v>
      </c>
      <c r="BG12" s="122" t="s">
        <v>1349</v>
      </c>
      <c r="BH12" s="122">
        <v>29</v>
      </c>
      <c r="BI12" s="122" t="s">
        <v>1350</v>
      </c>
      <c r="BJ12" s="122">
        <v>30</v>
      </c>
      <c r="BK12" s="122" t="s">
        <v>1351</v>
      </c>
      <c r="BL12" s="122">
        <v>31</v>
      </c>
      <c r="BM12" s="122" t="s">
        <v>1352</v>
      </c>
      <c r="BN12" s="122">
        <v>32</v>
      </c>
      <c r="BO12" s="122" t="s">
        <v>1353</v>
      </c>
    </row>
    <row r="13" spans="1:67" x14ac:dyDescent="0.25">
      <c r="A13" s="122">
        <v>12</v>
      </c>
      <c r="B13" s="122" t="s">
        <v>1049</v>
      </c>
      <c r="D13" s="122">
        <v>1</v>
      </c>
      <c r="E13" s="122" t="s">
        <v>1354</v>
      </c>
      <c r="J13" s="122">
        <v>4</v>
      </c>
      <c r="K13" s="122" t="s">
        <v>1355</v>
      </c>
      <c r="L13" s="122">
        <v>5</v>
      </c>
      <c r="M13" s="122" t="s">
        <v>1356</v>
      </c>
      <c r="P13" s="122">
        <v>7</v>
      </c>
      <c r="Q13" s="122" t="s">
        <v>1357</v>
      </c>
      <c r="R13" s="122">
        <v>8</v>
      </c>
      <c r="S13" s="122" t="s">
        <v>1264</v>
      </c>
      <c r="T13" s="122">
        <v>9</v>
      </c>
      <c r="U13" s="122" t="s">
        <v>1358</v>
      </c>
      <c r="V13" s="122">
        <v>10</v>
      </c>
      <c r="W13" s="122" t="s">
        <v>1050</v>
      </c>
      <c r="X13" s="122">
        <v>11</v>
      </c>
      <c r="Y13" s="122" t="s">
        <v>1359</v>
      </c>
      <c r="Z13" s="122">
        <v>12</v>
      </c>
      <c r="AA13" s="122" t="s">
        <v>1360</v>
      </c>
      <c r="AB13" s="122">
        <v>13</v>
      </c>
      <c r="AC13" s="122" t="s">
        <v>1361</v>
      </c>
      <c r="AD13" s="122">
        <v>14</v>
      </c>
      <c r="AE13" s="122" t="s">
        <v>1362</v>
      </c>
      <c r="AF13" s="122">
        <v>15</v>
      </c>
      <c r="AG13" s="122" t="s">
        <v>1363</v>
      </c>
      <c r="AH13" s="122">
        <v>16</v>
      </c>
      <c r="AI13" s="122" t="s">
        <v>1364</v>
      </c>
      <c r="AJ13" s="122">
        <v>17</v>
      </c>
      <c r="AK13" s="122" t="s">
        <v>1365</v>
      </c>
      <c r="AL13" s="122">
        <v>18</v>
      </c>
      <c r="AM13" s="122" t="s">
        <v>1366</v>
      </c>
      <c r="AN13" s="122">
        <v>19</v>
      </c>
      <c r="AO13" s="122" t="s">
        <v>1367</v>
      </c>
      <c r="AP13" s="122">
        <v>20</v>
      </c>
      <c r="AQ13" s="122" t="s">
        <v>1368</v>
      </c>
      <c r="AR13" s="122">
        <v>21</v>
      </c>
      <c r="AS13" s="122" t="s">
        <v>1369</v>
      </c>
      <c r="AT13" s="122">
        <v>22</v>
      </c>
      <c r="AU13" s="122" t="s">
        <v>1370</v>
      </c>
      <c r="AX13" s="122">
        <v>24</v>
      </c>
      <c r="AY13" s="122" t="s">
        <v>1371</v>
      </c>
      <c r="AZ13" s="122">
        <v>25</v>
      </c>
      <c r="BA13" s="122" t="s">
        <v>1372</v>
      </c>
      <c r="BB13" s="122">
        <v>26</v>
      </c>
      <c r="BC13" s="122" t="s">
        <v>1373</v>
      </c>
      <c r="BD13" s="122">
        <v>27</v>
      </c>
      <c r="BE13" s="122" t="s">
        <v>1374</v>
      </c>
      <c r="BF13" s="122">
        <v>28</v>
      </c>
      <c r="BG13" s="122" t="s">
        <v>1375</v>
      </c>
      <c r="BH13" s="122">
        <v>29</v>
      </c>
      <c r="BI13" s="122" t="s">
        <v>1376</v>
      </c>
      <c r="BJ13" s="122">
        <v>30</v>
      </c>
      <c r="BK13" s="122" t="s">
        <v>1377</v>
      </c>
      <c r="BL13" s="122">
        <v>31</v>
      </c>
      <c r="BM13" s="122" t="s">
        <v>1378</v>
      </c>
      <c r="BN13" s="122">
        <v>32</v>
      </c>
      <c r="BO13" s="122" t="s">
        <v>1379</v>
      </c>
    </row>
    <row r="14" spans="1:67" x14ac:dyDescent="0.25">
      <c r="A14" s="122">
        <v>13</v>
      </c>
      <c r="B14" s="122" t="s">
        <v>1050</v>
      </c>
      <c r="L14" s="122">
        <v>5</v>
      </c>
      <c r="M14" s="122" t="s">
        <v>1049</v>
      </c>
      <c r="P14" s="122">
        <v>7</v>
      </c>
      <c r="Q14" s="122" t="s">
        <v>1380</v>
      </c>
      <c r="R14" s="122">
        <v>8</v>
      </c>
      <c r="S14" s="122" t="s">
        <v>1381</v>
      </c>
      <c r="T14" s="122">
        <v>9</v>
      </c>
      <c r="U14" s="122" t="s">
        <v>1382</v>
      </c>
      <c r="V14" s="122">
        <v>10</v>
      </c>
      <c r="W14" s="122" t="s">
        <v>1383</v>
      </c>
      <c r="X14" s="122">
        <v>11</v>
      </c>
      <c r="Y14" s="122" t="s">
        <v>1384</v>
      </c>
      <c r="Z14" s="122">
        <v>12</v>
      </c>
      <c r="AA14" s="122" t="s">
        <v>1385</v>
      </c>
      <c r="AB14" s="122">
        <v>13</v>
      </c>
      <c r="AC14" s="122" t="s">
        <v>1386</v>
      </c>
      <c r="AD14" s="122">
        <v>14</v>
      </c>
      <c r="AE14" s="122" t="s">
        <v>1387</v>
      </c>
      <c r="AF14" s="122">
        <v>15</v>
      </c>
      <c r="AG14" s="122" t="s">
        <v>1388</v>
      </c>
      <c r="AH14" s="122">
        <v>16</v>
      </c>
      <c r="AI14" s="122" t="s">
        <v>1389</v>
      </c>
      <c r="AJ14" s="122">
        <v>17</v>
      </c>
      <c r="AK14" s="122" t="s">
        <v>1390</v>
      </c>
      <c r="AL14" s="122">
        <v>18</v>
      </c>
      <c r="AM14" s="122" t="s">
        <v>1391</v>
      </c>
      <c r="AN14" s="122">
        <v>19</v>
      </c>
      <c r="AO14" s="122" t="s">
        <v>1392</v>
      </c>
      <c r="AP14" s="122">
        <v>20</v>
      </c>
      <c r="AQ14" s="122" t="s">
        <v>1393</v>
      </c>
      <c r="AR14" s="122">
        <v>21</v>
      </c>
      <c r="AS14" s="122" t="s">
        <v>1394</v>
      </c>
      <c r="AT14" s="122">
        <v>22</v>
      </c>
      <c r="AU14" s="122" t="s">
        <v>1395</v>
      </c>
      <c r="AX14" s="122">
        <v>24</v>
      </c>
      <c r="AY14" s="122" t="s">
        <v>1396</v>
      </c>
      <c r="AZ14" s="122">
        <v>25</v>
      </c>
      <c r="BA14" s="122" t="s">
        <v>1397</v>
      </c>
      <c r="BB14" s="122">
        <v>26</v>
      </c>
      <c r="BC14" s="122" t="s">
        <v>1398</v>
      </c>
      <c r="BD14" s="122">
        <v>27</v>
      </c>
      <c r="BE14" s="122" t="s">
        <v>1399</v>
      </c>
      <c r="BF14" s="122">
        <v>28</v>
      </c>
      <c r="BG14" s="122" t="s">
        <v>1400</v>
      </c>
      <c r="BH14" s="122">
        <v>29</v>
      </c>
      <c r="BI14" s="122" t="s">
        <v>1401</v>
      </c>
      <c r="BJ14" s="122">
        <v>30</v>
      </c>
      <c r="BK14" s="122" t="s">
        <v>1402</v>
      </c>
      <c r="BL14" s="122">
        <v>31</v>
      </c>
      <c r="BM14" s="122" t="s">
        <v>1403</v>
      </c>
      <c r="BN14" s="122">
        <v>32</v>
      </c>
      <c r="BO14" s="122" t="s">
        <v>1404</v>
      </c>
    </row>
    <row r="15" spans="1:67" x14ac:dyDescent="0.25">
      <c r="A15" s="122">
        <v>14</v>
      </c>
      <c r="B15" s="122" t="s">
        <v>1051</v>
      </c>
      <c r="L15" s="122">
        <v>5</v>
      </c>
      <c r="M15" s="122" t="s">
        <v>1050</v>
      </c>
      <c r="P15" s="122">
        <v>7</v>
      </c>
      <c r="Q15" s="122" t="s">
        <v>1405</v>
      </c>
      <c r="R15" s="122">
        <v>8</v>
      </c>
      <c r="S15" s="122" t="s">
        <v>1406</v>
      </c>
      <c r="T15" s="122">
        <v>9</v>
      </c>
      <c r="U15" s="122" t="s">
        <v>1407</v>
      </c>
      <c r="V15" s="122">
        <v>10</v>
      </c>
      <c r="W15" s="122" t="s">
        <v>1408</v>
      </c>
      <c r="X15" s="122">
        <v>11</v>
      </c>
      <c r="Y15" s="122" t="s">
        <v>1031</v>
      </c>
      <c r="Z15" s="122">
        <v>12</v>
      </c>
      <c r="AA15" s="122" t="s">
        <v>1409</v>
      </c>
      <c r="AB15" s="122">
        <v>13</v>
      </c>
      <c r="AC15" s="122" t="s">
        <v>1410</v>
      </c>
      <c r="AD15" s="122">
        <v>14</v>
      </c>
      <c r="AE15" s="122" t="s">
        <v>1411</v>
      </c>
      <c r="AF15" s="122">
        <v>15</v>
      </c>
      <c r="AG15" s="122" t="s">
        <v>1412</v>
      </c>
      <c r="AH15" s="122">
        <v>16</v>
      </c>
      <c r="AI15" s="122" t="s">
        <v>1413</v>
      </c>
      <c r="AJ15" s="122">
        <v>17</v>
      </c>
      <c r="AK15" s="122" t="s">
        <v>1414</v>
      </c>
      <c r="AL15" s="122">
        <v>18</v>
      </c>
      <c r="AM15" s="122" t="s">
        <v>1415</v>
      </c>
      <c r="AN15" s="122">
        <v>19</v>
      </c>
      <c r="AO15" s="122" t="s">
        <v>1416</v>
      </c>
      <c r="AP15" s="122">
        <v>20</v>
      </c>
      <c r="AQ15" s="122" t="s">
        <v>1417</v>
      </c>
      <c r="AR15" s="122">
        <v>21</v>
      </c>
      <c r="AS15" s="122" t="s">
        <v>1418</v>
      </c>
      <c r="AT15" s="122">
        <v>22</v>
      </c>
      <c r="AU15" s="122" t="s">
        <v>1419</v>
      </c>
      <c r="AX15" s="122">
        <v>24</v>
      </c>
      <c r="AY15" s="122" t="s">
        <v>1420</v>
      </c>
      <c r="AZ15" s="122">
        <v>25</v>
      </c>
      <c r="BA15" s="122" t="s">
        <v>1421</v>
      </c>
      <c r="BB15" s="122">
        <v>26</v>
      </c>
      <c r="BC15" s="122" t="s">
        <v>1422</v>
      </c>
      <c r="BD15" s="122">
        <v>27</v>
      </c>
      <c r="BE15" s="122" t="s">
        <v>1423</v>
      </c>
      <c r="BF15" s="122">
        <v>28</v>
      </c>
      <c r="BG15" s="122" t="s">
        <v>1424</v>
      </c>
      <c r="BH15" s="122">
        <v>29</v>
      </c>
      <c r="BI15" s="122" t="s">
        <v>1425</v>
      </c>
      <c r="BJ15" s="122">
        <v>30</v>
      </c>
      <c r="BK15" s="122" t="s">
        <v>1426</v>
      </c>
      <c r="BL15" s="122">
        <v>31</v>
      </c>
      <c r="BM15" s="122" t="s">
        <v>1427</v>
      </c>
      <c r="BN15" s="122">
        <v>32</v>
      </c>
      <c r="BO15" s="122" t="s">
        <v>1428</v>
      </c>
    </row>
    <row r="16" spans="1:67" x14ac:dyDescent="0.25">
      <c r="A16" s="122">
        <v>15</v>
      </c>
      <c r="B16" s="122" t="s">
        <v>1052</v>
      </c>
      <c r="L16" s="122">
        <v>5</v>
      </c>
      <c r="M16" s="122" t="s">
        <v>1429</v>
      </c>
      <c r="P16" s="122">
        <v>7</v>
      </c>
      <c r="Q16" s="122" t="s">
        <v>1430</v>
      </c>
      <c r="R16" s="122">
        <v>8</v>
      </c>
      <c r="S16" s="122" t="s">
        <v>1046</v>
      </c>
      <c r="T16" s="122">
        <v>9</v>
      </c>
      <c r="U16" s="122" t="s">
        <v>1431</v>
      </c>
      <c r="V16" s="122">
        <v>10</v>
      </c>
      <c r="W16" s="122" t="s">
        <v>1432</v>
      </c>
      <c r="X16" s="122">
        <v>11</v>
      </c>
      <c r="Y16" s="122" t="s">
        <v>1433</v>
      </c>
      <c r="Z16" s="122">
        <v>12</v>
      </c>
      <c r="AA16" s="122" t="s">
        <v>1434</v>
      </c>
      <c r="AB16" s="122">
        <v>13</v>
      </c>
      <c r="AC16" s="122" t="s">
        <v>1435</v>
      </c>
      <c r="AD16" s="122">
        <v>14</v>
      </c>
      <c r="AE16" s="122" t="s">
        <v>1436</v>
      </c>
      <c r="AF16" s="122">
        <v>15</v>
      </c>
      <c r="AG16" s="122" t="s">
        <v>1437</v>
      </c>
      <c r="AH16" s="122">
        <v>16</v>
      </c>
      <c r="AI16" s="122" t="s">
        <v>1438</v>
      </c>
      <c r="AJ16" s="122">
        <v>17</v>
      </c>
      <c r="AK16" s="122" t="s">
        <v>1439</v>
      </c>
      <c r="AL16" s="122">
        <v>18</v>
      </c>
      <c r="AM16" s="122" t="s">
        <v>1440</v>
      </c>
      <c r="AN16" s="122">
        <v>19</v>
      </c>
      <c r="AO16" s="122" t="s">
        <v>1441</v>
      </c>
      <c r="AP16" s="122">
        <v>20</v>
      </c>
      <c r="AQ16" s="122" t="s">
        <v>1442</v>
      </c>
      <c r="AR16" s="122">
        <v>21</v>
      </c>
      <c r="AS16" s="122" t="s">
        <v>1443</v>
      </c>
      <c r="AT16" s="122">
        <v>22</v>
      </c>
      <c r="AU16" s="122" t="s">
        <v>1059</v>
      </c>
      <c r="AX16" s="122">
        <v>24</v>
      </c>
      <c r="AY16" s="122" t="s">
        <v>1444</v>
      </c>
      <c r="AZ16" s="122">
        <v>25</v>
      </c>
      <c r="BA16" s="122" t="s">
        <v>1445</v>
      </c>
      <c r="BB16" s="122">
        <v>26</v>
      </c>
      <c r="BC16" s="122" t="s">
        <v>1446</v>
      </c>
      <c r="BD16" s="122">
        <v>27</v>
      </c>
      <c r="BE16" s="122" t="s">
        <v>1447</v>
      </c>
      <c r="BF16" s="122">
        <v>28</v>
      </c>
      <c r="BG16" s="122" t="s">
        <v>1448</v>
      </c>
      <c r="BH16" s="122">
        <v>29</v>
      </c>
      <c r="BI16" s="122" t="s">
        <v>1263</v>
      </c>
      <c r="BJ16" s="122">
        <v>30</v>
      </c>
      <c r="BK16" s="122" t="s">
        <v>1449</v>
      </c>
      <c r="BL16" s="122">
        <v>31</v>
      </c>
      <c r="BM16" s="122" t="s">
        <v>1450</v>
      </c>
      <c r="BN16" s="122">
        <v>32</v>
      </c>
      <c r="BO16" s="122" t="s">
        <v>1451</v>
      </c>
    </row>
    <row r="17" spans="1:67" x14ac:dyDescent="0.25">
      <c r="A17" s="122">
        <v>16</v>
      </c>
      <c r="B17" s="122" t="s">
        <v>1053</v>
      </c>
      <c r="L17" s="122">
        <v>5</v>
      </c>
      <c r="M17" s="122" t="s">
        <v>1452</v>
      </c>
      <c r="P17" s="122">
        <v>7</v>
      </c>
      <c r="Q17" s="122" t="s">
        <v>1453</v>
      </c>
      <c r="R17" s="122">
        <v>8</v>
      </c>
      <c r="S17" s="122" t="s">
        <v>1454</v>
      </c>
      <c r="T17" s="122">
        <v>9</v>
      </c>
      <c r="U17" s="122" t="s">
        <v>1455</v>
      </c>
      <c r="V17" s="122">
        <v>10</v>
      </c>
      <c r="W17" s="122" t="s">
        <v>1456</v>
      </c>
      <c r="X17" s="122">
        <v>11</v>
      </c>
      <c r="Y17" s="122" t="s">
        <v>1032</v>
      </c>
      <c r="Z17" s="122">
        <v>12</v>
      </c>
      <c r="AA17" s="122" t="s">
        <v>1119</v>
      </c>
      <c r="AB17" s="122">
        <v>13</v>
      </c>
      <c r="AC17" s="122" t="s">
        <v>1457</v>
      </c>
      <c r="AD17" s="122">
        <v>14</v>
      </c>
      <c r="AE17" s="122" t="s">
        <v>1458</v>
      </c>
      <c r="AF17" s="122">
        <v>15</v>
      </c>
      <c r="AG17" s="122" t="s">
        <v>1459</v>
      </c>
      <c r="AH17" s="122">
        <v>16</v>
      </c>
      <c r="AI17" s="122" t="s">
        <v>1460</v>
      </c>
      <c r="AJ17" s="122">
        <v>17</v>
      </c>
      <c r="AK17" s="122" t="s">
        <v>1461</v>
      </c>
      <c r="AL17" s="122">
        <v>18</v>
      </c>
      <c r="AM17" s="122" t="s">
        <v>1462</v>
      </c>
      <c r="AN17" s="122">
        <v>19</v>
      </c>
      <c r="AO17" s="122" t="s">
        <v>1463</v>
      </c>
      <c r="AP17" s="122">
        <v>20</v>
      </c>
      <c r="AQ17" s="122" t="s">
        <v>1464</v>
      </c>
      <c r="AR17" s="122">
        <v>21</v>
      </c>
      <c r="AS17" s="122" t="s">
        <v>1465</v>
      </c>
      <c r="AT17" s="122">
        <v>22</v>
      </c>
      <c r="AU17" s="122" t="s">
        <v>1466</v>
      </c>
      <c r="AX17" s="122">
        <v>24</v>
      </c>
      <c r="AY17" s="122" t="s">
        <v>1467</v>
      </c>
      <c r="AZ17" s="122">
        <v>25</v>
      </c>
      <c r="BA17" s="122" t="s">
        <v>1468</v>
      </c>
      <c r="BB17" s="122">
        <v>26</v>
      </c>
      <c r="BC17" s="122" t="s">
        <v>1469</v>
      </c>
      <c r="BD17" s="122">
        <v>27</v>
      </c>
      <c r="BE17" s="122" t="s">
        <v>1470</v>
      </c>
      <c r="BF17" s="122">
        <v>28</v>
      </c>
      <c r="BG17" s="122" t="s">
        <v>1049</v>
      </c>
      <c r="BH17" s="122">
        <v>29</v>
      </c>
      <c r="BI17" s="122" t="s">
        <v>1471</v>
      </c>
      <c r="BJ17" s="122">
        <v>30</v>
      </c>
      <c r="BK17" s="122" t="s">
        <v>1472</v>
      </c>
      <c r="BL17" s="122">
        <v>31</v>
      </c>
      <c r="BM17" s="122" t="s">
        <v>1473</v>
      </c>
      <c r="BN17" s="122">
        <v>32</v>
      </c>
      <c r="BO17" s="122" t="s">
        <v>1474</v>
      </c>
    </row>
    <row r="18" spans="1:67" x14ac:dyDescent="0.25">
      <c r="A18" s="122">
        <v>17</v>
      </c>
      <c r="B18" s="122" t="s">
        <v>1054</v>
      </c>
      <c r="L18" s="122">
        <v>5</v>
      </c>
      <c r="M18" s="122" t="s">
        <v>1475</v>
      </c>
      <c r="P18" s="122">
        <v>7</v>
      </c>
      <c r="Q18" s="122" t="s">
        <v>1476</v>
      </c>
      <c r="R18" s="122">
        <v>8</v>
      </c>
      <c r="S18" s="122" t="s">
        <v>1477</v>
      </c>
      <c r="T18" s="122">
        <v>9</v>
      </c>
      <c r="U18" s="122" t="s">
        <v>1478</v>
      </c>
      <c r="V18" s="122">
        <v>10</v>
      </c>
      <c r="W18" s="122" t="s">
        <v>1479</v>
      </c>
      <c r="X18" s="122">
        <v>11</v>
      </c>
      <c r="Y18" s="122" t="s">
        <v>1480</v>
      </c>
      <c r="Z18" s="122">
        <v>12</v>
      </c>
      <c r="AA18" s="122" t="s">
        <v>1481</v>
      </c>
      <c r="AB18" s="122">
        <v>13</v>
      </c>
      <c r="AC18" s="122" t="s">
        <v>1482</v>
      </c>
      <c r="AD18" s="122">
        <v>14</v>
      </c>
      <c r="AE18" s="122" t="s">
        <v>1483</v>
      </c>
      <c r="AF18" s="122">
        <v>15</v>
      </c>
      <c r="AG18" s="122" t="s">
        <v>1484</v>
      </c>
      <c r="AH18" s="122">
        <v>16</v>
      </c>
      <c r="AI18" s="122" t="s">
        <v>1485</v>
      </c>
      <c r="AJ18" s="122">
        <v>17</v>
      </c>
      <c r="AK18" s="122" t="s">
        <v>1486</v>
      </c>
      <c r="AL18" s="122">
        <v>18</v>
      </c>
      <c r="AM18" s="122" t="s">
        <v>1487</v>
      </c>
      <c r="AN18" s="122">
        <v>19</v>
      </c>
      <c r="AO18" s="122" t="s">
        <v>1488</v>
      </c>
      <c r="AP18" s="122">
        <v>20</v>
      </c>
      <c r="AQ18" s="122" t="s">
        <v>1489</v>
      </c>
      <c r="AR18" s="122">
        <v>21</v>
      </c>
      <c r="AS18" s="122" t="s">
        <v>1490</v>
      </c>
      <c r="AT18" s="122">
        <v>22</v>
      </c>
      <c r="AU18" s="122" t="s">
        <v>1491</v>
      </c>
      <c r="AX18" s="122">
        <v>24</v>
      </c>
      <c r="AY18" s="122" t="s">
        <v>1492</v>
      </c>
      <c r="AZ18" s="122">
        <v>25</v>
      </c>
      <c r="BA18" s="122" t="s">
        <v>1493</v>
      </c>
      <c r="BB18" s="122">
        <v>26</v>
      </c>
      <c r="BC18" s="122" t="s">
        <v>1119</v>
      </c>
      <c r="BD18" s="122">
        <v>27</v>
      </c>
      <c r="BE18" s="122" t="s">
        <v>1494</v>
      </c>
      <c r="BF18" s="122">
        <v>28</v>
      </c>
      <c r="BG18" s="122" t="s">
        <v>1495</v>
      </c>
      <c r="BH18" s="122">
        <v>29</v>
      </c>
      <c r="BI18" s="122" t="s">
        <v>1496</v>
      </c>
      <c r="BJ18" s="122">
        <v>30</v>
      </c>
      <c r="BK18" s="122" t="s">
        <v>1497</v>
      </c>
      <c r="BL18" s="122">
        <v>31</v>
      </c>
      <c r="BM18" s="122" t="s">
        <v>1498</v>
      </c>
      <c r="BN18" s="122">
        <v>32</v>
      </c>
      <c r="BO18" s="122" t="s">
        <v>1499</v>
      </c>
    </row>
    <row r="19" spans="1:67" x14ac:dyDescent="0.25">
      <c r="A19" s="122">
        <v>18</v>
      </c>
      <c r="B19" s="122" t="s">
        <v>1055</v>
      </c>
      <c r="L19" s="122">
        <v>5</v>
      </c>
      <c r="M19" s="122" t="s">
        <v>1500</v>
      </c>
      <c r="P19" s="122">
        <v>7</v>
      </c>
      <c r="Q19" s="122" t="s">
        <v>1501</v>
      </c>
      <c r="R19" s="122">
        <v>8</v>
      </c>
      <c r="S19" s="122" t="s">
        <v>1502</v>
      </c>
      <c r="V19" s="122">
        <v>10</v>
      </c>
      <c r="W19" s="122" t="s">
        <v>1503</v>
      </c>
      <c r="X19" s="122">
        <v>11</v>
      </c>
      <c r="Y19" s="122" t="s">
        <v>1504</v>
      </c>
      <c r="Z19" s="122">
        <v>12</v>
      </c>
      <c r="AA19" s="122" t="s">
        <v>1505</v>
      </c>
      <c r="AB19" s="122">
        <v>13</v>
      </c>
      <c r="AC19" s="122" t="s">
        <v>1506</v>
      </c>
      <c r="AD19" s="122">
        <v>14</v>
      </c>
      <c r="AE19" s="122" t="s">
        <v>1507</v>
      </c>
      <c r="AF19" s="122">
        <v>15</v>
      </c>
      <c r="AG19" s="122" t="s">
        <v>1508</v>
      </c>
      <c r="AH19" s="122">
        <v>16</v>
      </c>
      <c r="AI19" s="122" t="s">
        <v>1509</v>
      </c>
      <c r="AJ19" s="122">
        <v>17</v>
      </c>
      <c r="AK19" s="122" t="s">
        <v>1510</v>
      </c>
      <c r="AL19" s="122">
        <v>18</v>
      </c>
      <c r="AM19" s="122" t="s">
        <v>1511</v>
      </c>
      <c r="AN19" s="122">
        <v>19</v>
      </c>
      <c r="AO19" s="122" t="s">
        <v>1512</v>
      </c>
      <c r="AP19" s="122">
        <v>20</v>
      </c>
      <c r="AQ19" s="122" t="s">
        <v>1513</v>
      </c>
      <c r="AR19" s="122">
        <v>21</v>
      </c>
      <c r="AS19" s="122" t="s">
        <v>1514</v>
      </c>
      <c r="AT19" s="122">
        <v>22</v>
      </c>
      <c r="AU19" s="122" t="s">
        <v>1515</v>
      </c>
      <c r="AX19" s="122">
        <v>24</v>
      </c>
      <c r="AY19" s="122" t="s">
        <v>1516</v>
      </c>
      <c r="AZ19" s="122">
        <v>25</v>
      </c>
      <c r="BA19" s="122" t="s">
        <v>1517</v>
      </c>
      <c r="BB19" s="122">
        <v>26</v>
      </c>
      <c r="BC19" s="122" t="s">
        <v>1518</v>
      </c>
      <c r="BD19" s="122">
        <v>27</v>
      </c>
      <c r="BE19" s="122" t="s">
        <v>1519</v>
      </c>
      <c r="BF19" s="122">
        <v>28</v>
      </c>
      <c r="BG19" s="122" t="s">
        <v>1050</v>
      </c>
      <c r="BH19" s="122">
        <v>29</v>
      </c>
      <c r="BI19" s="122" t="s">
        <v>1520</v>
      </c>
      <c r="BJ19" s="122">
        <v>30</v>
      </c>
      <c r="BK19" s="122" t="s">
        <v>1281</v>
      </c>
      <c r="BL19" s="122">
        <v>31</v>
      </c>
      <c r="BM19" s="122" t="s">
        <v>1521</v>
      </c>
      <c r="BN19" s="122">
        <v>32</v>
      </c>
      <c r="BO19" s="122" t="s">
        <v>1522</v>
      </c>
    </row>
    <row r="20" spans="1:67" x14ac:dyDescent="0.25">
      <c r="A20" s="122">
        <v>19</v>
      </c>
      <c r="B20" s="122" t="s">
        <v>1056</v>
      </c>
      <c r="L20" s="122">
        <v>5</v>
      </c>
      <c r="M20" s="122" t="s">
        <v>1523</v>
      </c>
      <c r="P20" s="122">
        <v>7</v>
      </c>
      <c r="Q20" s="122" t="s">
        <v>1524</v>
      </c>
      <c r="R20" s="122">
        <v>8</v>
      </c>
      <c r="S20" s="122" t="s">
        <v>1187</v>
      </c>
      <c r="V20" s="122">
        <v>10</v>
      </c>
      <c r="W20" s="122" t="s">
        <v>1525</v>
      </c>
      <c r="X20" s="122">
        <v>11</v>
      </c>
      <c r="Y20" s="122" t="s">
        <v>1526</v>
      </c>
      <c r="Z20" s="122">
        <v>12</v>
      </c>
      <c r="AA20" s="122" t="s">
        <v>1527</v>
      </c>
      <c r="AB20" s="122">
        <v>13</v>
      </c>
      <c r="AC20" s="122" t="s">
        <v>1528</v>
      </c>
      <c r="AD20" s="122">
        <v>14</v>
      </c>
      <c r="AE20" s="122" t="s">
        <v>1529</v>
      </c>
      <c r="AF20" s="122">
        <v>15</v>
      </c>
      <c r="AG20" s="122" t="s">
        <v>1530</v>
      </c>
      <c r="AH20" s="122">
        <v>16</v>
      </c>
      <c r="AI20" s="122" t="s">
        <v>1531</v>
      </c>
      <c r="AJ20" s="122">
        <v>17</v>
      </c>
      <c r="AK20" s="122" t="s">
        <v>1532</v>
      </c>
      <c r="AL20" s="122">
        <v>18</v>
      </c>
      <c r="AM20" s="122" t="s">
        <v>1533</v>
      </c>
      <c r="AN20" s="122">
        <v>19</v>
      </c>
      <c r="AO20" s="122" t="s">
        <v>1534</v>
      </c>
      <c r="AP20" s="122">
        <v>20</v>
      </c>
      <c r="AQ20" s="122" t="s">
        <v>1535</v>
      </c>
      <c r="AR20" s="122">
        <v>21</v>
      </c>
      <c r="AS20" s="122" t="s">
        <v>1536</v>
      </c>
      <c r="AT20" s="122">
        <v>22</v>
      </c>
      <c r="AU20" s="122" t="s">
        <v>1537</v>
      </c>
      <c r="AX20" s="122">
        <v>24</v>
      </c>
      <c r="AY20" s="122" t="s">
        <v>1538</v>
      </c>
      <c r="AZ20" s="122">
        <v>25</v>
      </c>
      <c r="BA20" s="122" t="s">
        <v>1539</v>
      </c>
      <c r="BB20" s="122">
        <v>26</v>
      </c>
      <c r="BC20" s="122" t="s">
        <v>1540</v>
      </c>
      <c r="BF20" s="122">
        <v>28</v>
      </c>
      <c r="BG20" s="122" t="s">
        <v>1541</v>
      </c>
      <c r="BH20" s="122">
        <v>29</v>
      </c>
      <c r="BI20" s="122" t="s">
        <v>1542</v>
      </c>
      <c r="BJ20" s="122">
        <v>30</v>
      </c>
      <c r="BK20" s="122" t="s">
        <v>1543</v>
      </c>
      <c r="BL20" s="122">
        <v>31</v>
      </c>
      <c r="BM20" s="122" t="s">
        <v>1544</v>
      </c>
      <c r="BN20" s="122">
        <v>32</v>
      </c>
      <c r="BO20" s="122" t="s">
        <v>1545</v>
      </c>
    </row>
    <row r="21" spans="1:67" x14ac:dyDescent="0.25">
      <c r="A21" s="122">
        <v>20</v>
      </c>
      <c r="B21" s="122" t="s">
        <v>1057</v>
      </c>
      <c r="L21" s="122">
        <v>5</v>
      </c>
      <c r="M21" s="122" t="s">
        <v>1054</v>
      </c>
      <c r="P21" s="122">
        <v>7</v>
      </c>
      <c r="Q21" s="122" t="s">
        <v>1546</v>
      </c>
      <c r="R21" s="122">
        <v>8</v>
      </c>
      <c r="S21" s="122" t="s">
        <v>1547</v>
      </c>
      <c r="V21" s="122">
        <v>10</v>
      </c>
      <c r="W21" s="122" t="s">
        <v>1548</v>
      </c>
      <c r="X21" s="122">
        <v>11</v>
      </c>
      <c r="Y21" s="122" t="s">
        <v>1549</v>
      </c>
      <c r="Z21" s="122">
        <v>12</v>
      </c>
      <c r="AA21" s="122" t="s">
        <v>1550</v>
      </c>
      <c r="AB21" s="122">
        <v>13</v>
      </c>
      <c r="AC21" s="122" t="s">
        <v>1551</v>
      </c>
      <c r="AD21" s="122">
        <v>14</v>
      </c>
      <c r="AE21" s="122" t="s">
        <v>1552</v>
      </c>
      <c r="AF21" s="122">
        <v>15</v>
      </c>
      <c r="AG21" s="122" t="s">
        <v>1553</v>
      </c>
      <c r="AH21" s="122">
        <v>16</v>
      </c>
      <c r="AI21" s="122" t="s">
        <v>1554</v>
      </c>
      <c r="AJ21" s="122">
        <v>17</v>
      </c>
      <c r="AK21" s="122" t="s">
        <v>1555</v>
      </c>
      <c r="AL21" s="122">
        <v>18</v>
      </c>
      <c r="AM21" s="122" t="s">
        <v>1556</v>
      </c>
      <c r="AN21" s="122">
        <v>19</v>
      </c>
      <c r="AO21" s="122" t="s">
        <v>1557</v>
      </c>
      <c r="AP21" s="122">
        <v>20</v>
      </c>
      <c r="AQ21" s="122" t="s">
        <v>1558</v>
      </c>
      <c r="AR21" s="122">
        <v>21</v>
      </c>
      <c r="AS21" s="122" t="s">
        <v>1559</v>
      </c>
      <c r="AX21" s="122">
        <v>24</v>
      </c>
      <c r="AY21" s="122" t="s">
        <v>1560</v>
      </c>
      <c r="AZ21" s="122">
        <v>25</v>
      </c>
      <c r="BA21" s="122" t="s">
        <v>1062</v>
      </c>
      <c r="BB21" s="122">
        <v>26</v>
      </c>
      <c r="BC21" s="122" t="s">
        <v>1561</v>
      </c>
      <c r="BF21" s="122">
        <v>28</v>
      </c>
      <c r="BG21" s="122" t="s">
        <v>1429</v>
      </c>
      <c r="BH21" s="122">
        <v>29</v>
      </c>
      <c r="BI21" s="122" t="s">
        <v>1562</v>
      </c>
      <c r="BJ21" s="122">
        <v>30</v>
      </c>
      <c r="BK21" s="122" t="s">
        <v>1563</v>
      </c>
      <c r="BL21" s="122">
        <v>31</v>
      </c>
      <c r="BM21" s="122" t="s">
        <v>1564</v>
      </c>
      <c r="BN21" s="122">
        <v>32</v>
      </c>
      <c r="BO21" s="122" t="s">
        <v>1565</v>
      </c>
    </row>
    <row r="22" spans="1:67" x14ac:dyDescent="0.25">
      <c r="A22" s="122">
        <v>21</v>
      </c>
      <c r="B22" s="122" t="s">
        <v>1058</v>
      </c>
      <c r="L22" s="122">
        <v>5</v>
      </c>
      <c r="M22" s="122" t="s">
        <v>1566</v>
      </c>
      <c r="P22" s="122">
        <v>7</v>
      </c>
      <c r="Q22" s="122" t="s">
        <v>1567</v>
      </c>
      <c r="R22" s="122">
        <v>8</v>
      </c>
      <c r="S22" s="122" t="s">
        <v>1568</v>
      </c>
      <c r="V22" s="122">
        <v>10</v>
      </c>
      <c r="W22" s="122" t="s">
        <v>1569</v>
      </c>
      <c r="X22" s="122">
        <v>11</v>
      </c>
      <c r="Y22" s="122" t="s">
        <v>1570</v>
      </c>
      <c r="Z22" s="122">
        <v>12</v>
      </c>
      <c r="AA22" s="122" t="s">
        <v>1571</v>
      </c>
      <c r="AB22" s="122">
        <v>13</v>
      </c>
      <c r="AC22" s="122" t="s">
        <v>1572</v>
      </c>
      <c r="AD22" s="122">
        <v>14</v>
      </c>
      <c r="AE22" s="122" t="s">
        <v>1573</v>
      </c>
      <c r="AF22" s="122">
        <v>15</v>
      </c>
      <c r="AG22" s="122" t="s">
        <v>1574</v>
      </c>
      <c r="AH22" s="122">
        <v>16</v>
      </c>
      <c r="AI22" s="122" t="s">
        <v>1575</v>
      </c>
      <c r="AJ22" s="122">
        <v>17</v>
      </c>
      <c r="AK22" s="122" t="s">
        <v>1576</v>
      </c>
      <c r="AL22" s="122">
        <v>18</v>
      </c>
      <c r="AM22" s="122" t="s">
        <v>1577</v>
      </c>
      <c r="AN22" s="122">
        <v>19</v>
      </c>
      <c r="AO22" s="122" t="s">
        <v>1578</v>
      </c>
      <c r="AP22" s="122">
        <v>20</v>
      </c>
      <c r="AQ22" s="122" t="s">
        <v>1579</v>
      </c>
      <c r="AR22" s="122">
        <v>21</v>
      </c>
      <c r="AS22" s="122" t="s">
        <v>1580</v>
      </c>
      <c r="AX22" s="122">
        <v>24</v>
      </c>
      <c r="AY22" s="122" t="s">
        <v>1581</v>
      </c>
      <c r="BB22" s="122">
        <v>26</v>
      </c>
      <c r="BC22" s="122" t="s">
        <v>1582</v>
      </c>
      <c r="BF22" s="122">
        <v>28</v>
      </c>
      <c r="BG22" s="122" t="s">
        <v>1583</v>
      </c>
      <c r="BH22" s="122">
        <v>29</v>
      </c>
      <c r="BI22" s="122" t="s">
        <v>1584</v>
      </c>
      <c r="BJ22" s="122">
        <v>30</v>
      </c>
      <c r="BK22" s="122" t="s">
        <v>1387</v>
      </c>
      <c r="BL22" s="122">
        <v>31</v>
      </c>
      <c r="BM22" s="122" t="s">
        <v>1585</v>
      </c>
      <c r="BN22" s="122">
        <v>32</v>
      </c>
      <c r="BO22" s="122" t="s">
        <v>1586</v>
      </c>
    </row>
    <row r="23" spans="1:67" x14ac:dyDescent="0.25">
      <c r="A23" s="122">
        <v>22</v>
      </c>
      <c r="B23" s="122" t="s">
        <v>1059</v>
      </c>
      <c r="L23" s="122">
        <v>5</v>
      </c>
      <c r="M23" s="122" t="s">
        <v>1587</v>
      </c>
      <c r="P23" s="122">
        <v>7</v>
      </c>
      <c r="Q23" s="122" t="s">
        <v>1588</v>
      </c>
      <c r="R23" s="122">
        <v>8</v>
      </c>
      <c r="S23" s="122" t="s">
        <v>1589</v>
      </c>
      <c r="V23" s="122">
        <v>10</v>
      </c>
      <c r="W23" s="122" t="s">
        <v>1590</v>
      </c>
      <c r="X23" s="122">
        <v>11</v>
      </c>
      <c r="Y23" s="122" t="s">
        <v>1548</v>
      </c>
      <c r="Z23" s="122">
        <v>12</v>
      </c>
      <c r="AA23" s="122" t="s">
        <v>1591</v>
      </c>
      <c r="AB23" s="122">
        <v>13</v>
      </c>
      <c r="AC23" s="122" t="s">
        <v>1263</v>
      </c>
      <c r="AD23" s="122">
        <v>14</v>
      </c>
      <c r="AE23" s="122" t="s">
        <v>1592</v>
      </c>
      <c r="AF23" s="122">
        <v>15</v>
      </c>
      <c r="AG23" s="122" t="s">
        <v>1593</v>
      </c>
      <c r="AH23" s="122">
        <v>16</v>
      </c>
      <c r="AI23" s="122" t="s">
        <v>1594</v>
      </c>
      <c r="AJ23" s="122">
        <v>17</v>
      </c>
      <c r="AK23" s="122" t="s">
        <v>1595</v>
      </c>
      <c r="AN23" s="122">
        <v>19</v>
      </c>
      <c r="AO23" s="122" t="s">
        <v>1596</v>
      </c>
      <c r="AP23" s="122">
        <v>20</v>
      </c>
      <c r="AQ23" s="122" t="s">
        <v>1597</v>
      </c>
      <c r="AR23" s="122">
        <v>21</v>
      </c>
      <c r="AS23" s="122" t="s">
        <v>1598</v>
      </c>
      <c r="AX23" s="122">
        <v>24</v>
      </c>
      <c r="AY23" s="122" t="s">
        <v>1599</v>
      </c>
      <c r="BB23" s="122">
        <v>26</v>
      </c>
      <c r="BC23" s="122" t="s">
        <v>1600</v>
      </c>
      <c r="BF23" s="122">
        <v>28</v>
      </c>
      <c r="BG23" s="122" t="s">
        <v>1601</v>
      </c>
      <c r="BH23" s="122">
        <v>29</v>
      </c>
      <c r="BI23" s="122" t="s">
        <v>1259</v>
      </c>
      <c r="BJ23" s="122">
        <v>30</v>
      </c>
      <c r="BK23" s="122" t="s">
        <v>1602</v>
      </c>
      <c r="BL23" s="122">
        <v>31</v>
      </c>
      <c r="BM23" s="122" t="s">
        <v>1603</v>
      </c>
      <c r="BN23" s="122">
        <v>32</v>
      </c>
      <c r="BO23" s="122" t="s">
        <v>1604</v>
      </c>
    </row>
    <row r="24" spans="1:67" x14ac:dyDescent="0.25">
      <c r="A24" s="122">
        <v>23</v>
      </c>
      <c r="B24" s="122" t="s">
        <v>1060</v>
      </c>
      <c r="L24" s="122">
        <v>5</v>
      </c>
      <c r="M24" s="122" t="s">
        <v>1605</v>
      </c>
      <c r="P24" s="122">
        <v>7</v>
      </c>
      <c r="Q24" s="122" t="s">
        <v>1606</v>
      </c>
      <c r="R24" s="122">
        <v>8</v>
      </c>
      <c r="S24" s="122" t="s">
        <v>1607</v>
      </c>
      <c r="V24" s="122">
        <v>10</v>
      </c>
      <c r="W24" s="122" t="s">
        <v>1608</v>
      </c>
      <c r="X24" s="122">
        <v>11</v>
      </c>
      <c r="Y24" s="122" t="s">
        <v>1609</v>
      </c>
      <c r="Z24" s="122">
        <v>12</v>
      </c>
      <c r="AA24" s="122" t="s">
        <v>1610</v>
      </c>
      <c r="AB24" s="122">
        <v>13</v>
      </c>
      <c r="AC24" s="122" t="s">
        <v>1611</v>
      </c>
      <c r="AD24" s="122">
        <v>14</v>
      </c>
      <c r="AE24" s="122" t="s">
        <v>1612</v>
      </c>
      <c r="AF24" s="122">
        <v>15</v>
      </c>
      <c r="AG24" s="122" t="s">
        <v>1613</v>
      </c>
      <c r="AH24" s="122">
        <v>16</v>
      </c>
      <c r="AI24" s="122" t="s">
        <v>1614</v>
      </c>
      <c r="AJ24" s="122">
        <v>17</v>
      </c>
      <c r="AK24" s="122" t="s">
        <v>1615</v>
      </c>
      <c r="AN24" s="122">
        <v>19</v>
      </c>
      <c r="AO24" s="122" t="s">
        <v>1616</v>
      </c>
      <c r="AP24" s="122">
        <v>20</v>
      </c>
      <c r="AQ24" s="122" t="s">
        <v>1617</v>
      </c>
      <c r="AR24" s="122">
        <v>21</v>
      </c>
      <c r="AS24" s="122" t="s">
        <v>1618</v>
      </c>
      <c r="AX24" s="122">
        <v>24</v>
      </c>
      <c r="AY24" s="122" t="s">
        <v>1619</v>
      </c>
      <c r="BB24" s="122">
        <v>26</v>
      </c>
      <c r="BC24" s="122" t="s">
        <v>1620</v>
      </c>
      <c r="BF24" s="122">
        <v>28</v>
      </c>
      <c r="BG24" s="122" t="s">
        <v>1500</v>
      </c>
      <c r="BH24" s="122">
        <v>29</v>
      </c>
      <c r="BI24" s="122" t="s">
        <v>1621</v>
      </c>
      <c r="BJ24" s="122">
        <v>30</v>
      </c>
      <c r="BK24" s="122" t="s">
        <v>1622</v>
      </c>
      <c r="BL24" s="122">
        <v>31</v>
      </c>
      <c r="BM24" s="122" t="s">
        <v>1623</v>
      </c>
      <c r="BN24" s="122">
        <v>32</v>
      </c>
      <c r="BO24" s="122" t="s">
        <v>1624</v>
      </c>
    </row>
    <row r="25" spans="1:67" x14ac:dyDescent="0.25">
      <c r="A25" s="122">
        <v>24</v>
      </c>
      <c r="B25" s="122" t="s">
        <v>1061</v>
      </c>
      <c r="L25" s="122">
        <v>5</v>
      </c>
      <c r="M25" s="122" t="s">
        <v>1548</v>
      </c>
      <c r="P25" s="122">
        <v>7</v>
      </c>
      <c r="Q25" s="122" t="s">
        <v>1625</v>
      </c>
      <c r="R25" s="122">
        <v>8</v>
      </c>
      <c r="S25" s="122" t="s">
        <v>1488</v>
      </c>
      <c r="V25" s="122">
        <v>10</v>
      </c>
      <c r="W25" s="122" t="s">
        <v>1626</v>
      </c>
      <c r="X25" s="122">
        <v>11</v>
      </c>
      <c r="Y25" s="122" t="s">
        <v>1627</v>
      </c>
      <c r="Z25" s="122">
        <v>12</v>
      </c>
      <c r="AA25" s="122" t="s">
        <v>1628</v>
      </c>
      <c r="AB25" s="122">
        <v>13</v>
      </c>
      <c r="AC25" s="122" t="s">
        <v>1299</v>
      </c>
      <c r="AD25" s="122">
        <v>14</v>
      </c>
      <c r="AE25" s="122" t="s">
        <v>1629</v>
      </c>
      <c r="AF25" s="122">
        <v>15</v>
      </c>
      <c r="AG25" s="122" t="s">
        <v>1630</v>
      </c>
      <c r="AH25" s="122">
        <v>16</v>
      </c>
      <c r="AI25" s="122" t="s">
        <v>1631</v>
      </c>
      <c r="AJ25" s="122">
        <v>17</v>
      </c>
      <c r="AK25" s="122" t="s">
        <v>1632</v>
      </c>
      <c r="AN25" s="122">
        <v>19</v>
      </c>
      <c r="AO25" s="122" t="s">
        <v>1633</v>
      </c>
      <c r="AP25" s="122">
        <v>20</v>
      </c>
      <c r="AQ25" s="122" t="s">
        <v>1634</v>
      </c>
      <c r="AR25" s="122">
        <v>21</v>
      </c>
      <c r="AS25" s="122" t="s">
        <v>1635</v>
      </c>
      <c r="AX25" s="122">
        <v>24</v>
      </c>
      <c r="AY25" s="122" t="s">
        <v>1636</v>
      </c>
      <c r="BB25" s="122">
        <v>26</v>
      </c>
      <c r="BC25" s="122" t="s">
        <v>1637</v>
      </c>
      <c r="BF25" s="122">
        <v>28</v>
      </c>
      <c r="BG25" s="122" t="s">
        <v>1638</v>
      </c>
      <c r="BH25" s="122">
        <v>29</v>
      </c>
      <c r="BI25" s="122" t="s">
        <v>1639</v>
      </c>
      <c r="BJ25" s="122">
        <v>30</v>
      </c>
      <c r="BK25" s="122" t="s">
        <v>1640</v>
      </c>
      <c r="BL25" s="122">
        <v>31</v>
      </c>
      <c r="BM25" s="122" t="s">
        <v>1641</v>
      </c>
      <c r="BN25" s="122">
        <v>32</v>
      </c>
      <c r="BO25" s="122" t="s">
        <v>1642</v>
      </c>
    </row>
    <row r="26" spans="1:67" x14ac:dyDescent="0.25">
      <c r="A26" s="122">
        <v>25</v>
      </c>
      <c r="B26" s="122" t="s">
        <v>1062</v>
      </c>
      <c r="L26" s="122">
        <v>5</v>
      </c>
      <c r="M26" s="122" t="s">
        <v>1643</v>
      </c>
      <c r="P26" s="122">
        <v>7</v>
      </c>
      <c r="Q26" s="122" t="s">
        <v>1644</v>
      </c>
      <c r="R26" s="122">
        <v>8</v>
      </c>
      <c r="S26" s="122" t="s">
        <v>1400</v>
      </c>
      <c r="V26" s="122">
        <v>10</v>
      </c>
      <c r="W26" s="122" t="s">
        <v>1627</v>
      </c>
      <c r="X26" s="122">
        <v>11</v>
      </c>
      <c r="Y26" s="122" t="s">
        <v>1645</v>
      </c>
      <c r="Z26" s="122">
        <v>12</v>
      </c>
      <c r="AA26" s="122" t="s">
        <v>1646</v>
      </c>
      <c r="AB26" s="122">
        <v>13</v>
      </c>
      <c r="AC26" s="122" t="s">
        <v>1647</v>
      </c>
      <c r="AD26" s="122">
        <v>14</v>
      </c>
      <c r="AE26" s="122" t="s">
        <v>1591</v>
      </c>
      <c r="AF26" s="122">
        <v>15</v>
      </c>
      <c r="AG26" s="122" t="s">
        <v>1648</v>
      </c>
      <c r="AH26" s="122">
        <v>16</v>
      </c>
      <c r="AI26" s="122" t="s">
        <v>1649</v>
      </c>
      <c r="AJ26" s="122">
        <v>17</v>
      </c>
      <c r="AK26" s="122" t="s">
        <v>1650</v>
      </c>
      <c r="AN26" s="122">
        <v>19</v>
      </c>
      <c r="AO26" s="122" t="s">
        <v>1522</v>
      </c>
      <c r="AP26" s="122">
        <v>20</v>
      </c>
      <c r="AQ26" s="122" t="s">
        <v>1651</v>
      </c>
      <c r="AR26" s="122">
        <v>21</v>
      </c>
      <c r="AS26" s="122" t="s">
        <v>1652</v>
      </c>
      <c r="AX26" s="122">
        <v>24</v>
      </c>
      <c r="AY26" s="122" t="s">
        <v>1653</v>
      </c>
      <c r="BB26" s="122">
        <v>26</v>
      </c>
      <c r="BC26" s="122" t="s">
        <v>1654</v>
      </c>
      <c r="BF26" s="122">
        <v>28</v>
      </c>
      <c r="BG26" s="122" t="s">
        <v>1655</v>
      </c>
      <c r="BH26" s="122">
        <v>29</v>
      </c>
      <c r="BI26" s="122" t="s">
        <v>1656</v>
      </c>
      <c r="BJ26" s="122">
        <v>30</v>
      </c>
      <c r="BK26" s="122" t="s">
        <v>1657</v>
      </c>
      <c r="BL26" s="122">
        <v>31</v>
      </c>
      <c r="BM26" s="122" t="s">
        <v>1658</v>
      </c>
      <c r="BN26" s="122">
        <v>32</v>
      </c>
      <c r="BO26" s="122" t="s">
        <v>1129</v>
      </c>
    </row>
    <row r="27" spans="1:67" x14ac:dyDescent="0.25">
      <c r="A27" s="122">
        <v>26</v>
      </c>
      <c r="B27" s="122" t="s">
        <v>1063</v>
      </c>
      <c r="L27" s="122">
        <v>5</v>
      </c>
      <c r="M27" s="122" t="s">
        <v>1659</v>
      </c>
      <c r="P27" s="122">
        <v>7</v>
      </c>
      <c r="Q27" s="122" t="s">
        <v>1660</v>
      </c>
      <c r="R27" s="122">
        <v>8</v>
      </c>
      <c r="S27" s="122" t="s">
        <v>1661</v>
      </c>
      <c r="V27" s="122">
        <v>10</v>
      </c>
      <c r="W27" s="122" t="s">
        <v>1662</v>
      </c>
      <c r="X27" s="122">
        <v>11</v>
      </c>
      <c r="Y27" s="122" t="s">
        <v>1663</v>
      </c>
      <c r="Z27" s="122">
        <v>12</v>
      </c>
      <c r="AA27" s="122" t="s">
        <v>1664</v>
      </c>
      <c r="AB27" s="122">
        <v>13</v>
      </c>
      <c r="AC27" s="122" t="s">
        <v>1665</v>
      </c>
      <c r="AD27" s="122">
        <v>14</v>
      </c>
      <c r="AE27" s="122" t="s">
        <v>1666</v>
      </c>
      <c r="AF27" s="122">
        <v>15</v>
      </c>
      <c r="AG27" s="122" t="s">
        <v>1667</v>
      </c>
      <c r="AH27" s="122">
        <v>16</v>
      </c>
      <c r="AI27" s="122" t="s">
        <v>1668</v>
      </c>
      <c r="AJ27" s="122">
        <v>17</v>
      </c>
      <c r="AK27" s="122" t="s">
        <v>1669</v>
      </c>
      <c r="AN27" s="122">
        <v>19</v>
      </c>
      <c r="AO27" s="122" t="s">
        <v>1050</v>
      </c>
      <c r="AP27" s="122">
        <v>20</v>
      </c>
      <c r="AQ27" s="122" t="s">
        <v>1670</v>
      </c>
      <c r="AR27" s="122">
        <v>21</v>
      </c>
      <c r="AS27" s="122" t="s">
        <v>1671</v>
      </c>
      <c r="AX27" s="122">
        <v>24</v>
      </c>
      <c r="AY27" s="122" t="s">
        <v>1672</v>
      </c>
      <c r="BB27" s="122">
        <v>26</v>
      </c>
      <c r="BC27" s="122" t="s">
        <v>1673</v>
      </c>
      <c r="BF27" s="122">
        <v>28</v>
      </c>
      <c r="BG27" s="122" t="s">
        <v>1674</v>
      </c>
      <c r="BH27" s="122">
        <v>29</v>
      </c>
      <c r="BI27" s="122" t="s">
        <v>1675</v>
      </c>
      <c r="BJ27" s="122">
        <v>30</v>
      </c>
      <c r="BK27" s="122" t="s">
        <v>1119</v>
      </c>
      <c r="BL27" s="122">
        <v>31</v>
      </c>
      <c r="BM27" s="122" t="s">
        <v>1676</v>
      </c>
      <c r="BN27" s="122">
        <v>32</v>
      </c>
      <c r="BO27" s="122" t="s">
        <v>1677</v>
      </c>
    </row>
    <row r="28" spans="1:67" x14ac:dyDescent="0.25">
      <c r="A28" s="122">
        <v>27</v>
      </c>
      <c r="B28" s="122" t="s">
        <v>1064</v>
      </c>
      <c r="L28" s="122">
        <v>5</v>
      </c>
      <c r="M28" s="122" t="s">
        <v>1678</v>
      </c>
      <c r="P28" s="122">
        <v>7</v>
      </c>
      <c r="Q28" s="122" t="s">
        <v>1679</v>
      </c>
      <c r="R28" s="122">
        <v>8</v>
      </c>
      <c r="S28" s="122" t="s">
        <v>1680</v>
      </c>
      <c r="V28" s="122">
        <v>10</v>
      </c>
      <c r="W28" s="122" t="s">
        <v>1681</v>
      </c>
      <c r="X28" s="122">
        <v>11</v>
      </c>
      <c r="Y28" s="122" t="s">
        <v>1682</v>
      </c>
      <c r="Z28" s="122">
        <v>12</v>
      </c>
      <c r="AA28" s="122" t="s">
        <v>1683</v>
      </c>
      <c r="AB28" s="122">
        <v>13</v>
      </c>
      <c r="AC28" s="122" t="s">
        <v>1684</v>
      </c>
      <c r="AD28" s="122">
        <v>14</v>
      </c>
      <c r="AE28" s="122" t="s">
        <v>1685</v>
      </c>
      <c r="AF28" s="122">
        <v>15</v>
      </c>
      <c r="AG28" s="122" t="s">
        <v>1686</v>
      </c>
      <c r="AH28" s="122">
        <v>16</v>
      </c>
      <c r="AI28" s="122" t="s">
        <v>1687</v>
      </c>
      <c r="AJ28" s="122">
        <v>17</v>
      </c>
      <c r="AK28" s="122" t="s">
        <v>1688</v>
      </c>
      <c r="AN28" s="122">
        <v>19</v>
      </c>
      <c r="AO28" s="122" t="s">
        <v>1689</v>
      </c>
      <c r="AP28" s="122">
        <v>20</v>
      </c>
      <c r="AQ28" s="122" t="s">
        <v>1690</v>
      </c>
      <c r="AR28" s="122">
        <v>21</v>
      </c>
      <c r="AS28" s="122" t="s">
        <v>1691</v>
      </c>
      <c r="AX28" s="122">
        <v>24</v>
      </c>
      <c r="AY28" s="122" t="s">
        <v>1692</v>
      </c>
      <c r="BB28" s="122">
        <v>26</v>
      </c>
      <c r="BC28" s="122" t="s">
        <v>1693</v>
      </c>
      <c r="BF28" s="122">
        <v>28</v>
      </c>
      <c r="BG28" s="122" t="s">
        <v>1694</v>
      </c>
      <c r="BH28" s="122">
        <v>29</v>
      </c>
      <c r="BI28" s="122" t="s">
        <v>1695</v>
      </c>
      <c r="BJ28" s="122">
        <v>30</v>
      </c>
      <c r="BK28" s="122" t="s">
        <v>1696</v>
      </c>
      <c r="BL28" s="122">
        <v>31</v>
      </c>
      <c r="BM28" s="122" t="s">
        <v>1697</v>
      </c>
      <c r="BN28" s="122">
        <v>32</v>
      </c>
      <c r="BO28" s="122" t="s">
        <v>1698</v>
      </c>
    </row>
    <row r="29" spans="1:67" x14ac:dyDescent="0.25">
      <c r="A29" s="122">
        <v>28</v>
      </c>
      <c r="B29" s="122" t="s">
        <v>1065</v>
      </c>
      <c r="L29" s="122">
        <v>5</v>
      </c>
      <c r="M29" s="122" t="s">
        <v>1699</v>
      </c>
      <c r="P29" s="122">
        <v>7</v>
      </c>
      <c r="Q29" s="122" t="s">
        <v>1700</v>
      </c>
      <c r="R29" s="122">
        <v>8</v>
      </c>
      <c r="S29" s="122" t="s">
        <v>1522</v>
      </c>
      <c r="V29" s="122">
        <v>10</v>
      </c>
      <c r="W29" s="122" t="s">
        <v>1701</v>
      </c>
      <c r="X29" s="122">
        <v>11</v>
      </c>
      <c r="Y29" s="122" t="s">
        <v>1702</v>
      </c>
      <c r="Z29" s="122">
        <v>12</v>
      </c>
      <c r="AA29" s="122" t="s">
        <v>1703</v>
      </c>
      <c r="AB29" s="122">
        <v>13</v>
      </c>
      <c r="AC29" s="122" t="s">
        <v>1704</v>
      </c>
      <c r="AD29" s="122">
        <v>14</v>
      </c>
      <c r="AE29" s="122" t="s">
        <v>1705</v>
      </c>
      <c r="AF29" s="122">
        <v>15</v>
      </c>
      <c r="AG29" s="122" t="s">
        <v>1706</v>
      </c>
      <c r="AH29" s="122">
        <v>16</v>
      </c>
      <c r="AI29" s="122" t="s">
        <v>1707</v>
      </c>
      <c r="AJ29" s="122">
        <v>17</v>
      </c>
      <c r="AK29" s="122" t="s">
        <v>1708</v>
      </c>
      <c r="AN29" s="122">
        <v>19</v>
      </c>
      <c r="AO29" s="122" t="s">
        <v>1709</v>
      </c>
      <c r="AP29" s="122">
        <v>20</v>
      </c>
      <c r="AQ29" s="122" t="s">
        <v>1710</v>
      </c>
      <c r="AR29" s="122">
        <v>21</v>
      </c>
      <c r="AS29" s="122" t="s">
        <v>1711</v>
      </c>
      <c r="AX29" s="122">
        <v>24</v>
      </c>
      <c r="AY29" s="122" t="s">
        <v>1712</v>
      </c>
      <c r="BB29" s="122">
        <v>26</v>
      </c>
      <c r="BC29" s="122" t="s">
        <v>1713</v>
      </c>
      <c r="BF29" s="122">
        <v>28</v>
      </c>
      <c r="BG29" s="122" t="s">
        <v>1714</v>
      </c>
      <c r="BH29" s="122">
        <v>29</v>
      </c>
      <c r="BI29" s="122" t="s">
        <v>1715</v>
      </c>
      <c r="BJ29" s="122">
        <v>30</v>
      </c>
      <c r="BK29" s="122" t="s">
        <v>1716</v>
      </c>
      <c r="BL29" s="122">
        <v>31</v>
      </c>
      <c r="BM29" s="122" t="s">
        <v>1717</v>
      </c>
      <c r="BN29" s="122">
        <v>32</v>
      </c>
      <c r="BO29" s="122" t="s">
        <v>1718</v>
      </c>
    </row>
    <row r="30" spans="1:67" x14ac:dyDescent="0.25">
      <c r="A30" s="122">
        <v>29</v>
      </c>
      <c r="B30" s="122" t="s">
        <v>1066</v>
      </c>
      <c r="L30" s="122">
        <v>5</v>
      </c>
      <c r="M30" s="122" t="s">
        <v>1719</v>
      </c>
      <c r="P30" s="122">
        <v>7</v>
      </c>
      <c r="Q30" s="122" t="s">
        <v>1720</v>
      </c>
      <c r="R30" s="122">
        <v>8</v>
      </c>
      <c r="S30" s="122" t="s">
        <v>1721</v>
      </c>
      <c r="V30" s="122">
        <v>10</v>
      </c>
      <c r="W30" s="122" t="s">
        <v>1722</v>
      </c>
      <c r="X30" s="122">
        <v>11</v>
      </c>
      <c r="Y30" s="122" t="s">
        <v>1723</v>
      </c>
      <c r="Z30" s="122">
        <v>12</v>
      </c>
      <c r="AA30" s="122" t="s">
        <v>1724</v>
      </c>
      <c r="AB30" s="122">
        <v>13</v>
      </c>
      <c r="AC30" s="122" t="s">
        <v>1725</v>
      </c>
      <c r="AD30" s="122">
        <v>14</v>
      </c>
      <c r="AE30" s="122" t="s">
        <v>1226</v>
      </c>
      <c r="AF30" s="122">
        <v>15</v>
      </c>
      <c r="AG30" s="122" t="s">
        <v>1726</v>
      </c>
      <c r="AH30" s="122">
        <v>16</v>
      </c>
      <c r="AI30" s="122" t="s">
        <v>1727</v>
      </c>
      <c r="AJ30" s="122">
        <v>17</v>
      </c>
      <c r="AK30" s="122" t="s">
        <v>1728</v>
      </c>
      <c r="AN30" s="122">
        <v>19</v>
      </c>
      <c r="AO30" s="122" t="s">
        <v>1729</v>
      </c>
      <c r="AP30" s="122">
        <v>20</v>
      </c>
      <c r="AQ30" s="122" t="s">
        <v>1730</v>
      </c>
      <c r="AR30" s="122">
        <v>21</v>
      </c>
      <c r="AS30" s="122" t="s">
        <v>1731</v>
      </c>
      <c r="AX30" s="122">
        <v>24</v>
      </c>
      <c r="AY30" s="122" t="s">
        <v>1732</v>
      </c>
      <c r="BB30" s="122">
        <v>26</v>
      </c>
      <c r="BC30" s="122" t="s">
        <v>1733</v>
      </c>
      <c r="BF30" s="122">
        <v>28</v>
      </c>
      <c r="BG30" s="122" t="s">
        <v>1734</v>
      </c>
      <c r="BH30" s="122">
        <v>29</v>
      </c>
      <c r="BI30" s="122" t="s">
        <v>1735</v>
      </c>
      <c r="BJ30" s="122">
        <v>30</v>
      </c>
      <c r="BK30" s="122" t="s">
        <v>1736</v>
      </c>
      <c r="BL30" s="122">
        <v>31</v>
      </c>
      <c r="BM30" s="122" t="s">
        <v>1737</v>
      </c>
      <c r="BN30" s="122">
        <v>32</v>
      </c>
      <c r="BO30" s="122" t="s">
        <v>1738</v>
      </c>
    </row>
    <row r="31" spans="1:67" x14ac:dyDescent="0.25">
      <c r="A31" s="122">
        <v>30</v>
      </c>
      <c r="B31" s="122" t="s">
        <v>1067</v>
      </c>
      <c r="L31" s="122">
        <v>5</v>
      </c>
      <c r="M31" s="122" t="s">
        <v>1739</v>
      </c>
      <c r="P31" s="122">
        <v>7</v>
      </c>
      <c r="Q31" s="122" t="s">
        <v>1740</v>
      </c>
      <c r="R31" s="122">
        <v>8</v>
      </c>
      <c r="S31" s="122" t="s">
        <v>1741</v>
      </c>
      <c r="V31" s="122">
        <v>10</v>
      </c>
      <c r="W31" s="122" t="s">
        <v>1491</v>
      </c>
      <c r="X31" s="122">
        <v>11</v>
      </c>
      <c r="Y31" s="122" t="s">
        <v>1742</v>
      </c>
      <c r="Z31" s="122">
        <v>12</v>
      </c>
      <c r="AA31" s="122" t="s">
        <v>1743</v>
      </c>
      <c r="AB31" s="122">
        <v>13</v>
      </c>
      <c r="AC31" s="122" t="s">
        <v>1744</v>
      </c>
      <c r="AD31" s="122">
        <v>14</v>
      </c>
      <c r="AE31" s="122" t="s">
        <v>1745</v>
      </c>
      <c r="AF31" s="122">
        <v>15</v>
      </c>
      <c r="AG31" s="122" t="s">
        <v>1746</v>
      </c>
      <c r="AH31" s="122">
        <v>16</v>
      </c>
      <c r="AI31" s="122" t="s">
        <v>1747</v>
      </c>
      <c r="AJ31" s="122">
        <v>17</v>
      </c>
      <c r="AK31" s="122" t="s">
        <v>1748</v>
      </c>
      <c r="AN31" s="122">
        <v>19</v>
      </c>
      <c r="AO31" s="122" t="s">
        <v>1452</v>
      </c>
      <c r="AP31" s="122">
        <v>20</v>
      </c>
      <c r="AQ31" s="122" t="s">
        <v>1749</v>
      </c>
      <c r="AR31" s="122">
        <v>21</v>
      </c>
      <c r="AS31" s="122" t="s">
        <v>1750</v>
      </c>
      <c r="AX31" s="122">
        <v>24</v>
      </c>
      <c r="AY31" s="122" t="s">
        <v>1751</v>
      </c>
      <c r="BB31" s="122">
        <v>26</v>
      </c>
      <c r="BC31" s="122" t="s">
        <v>1752</v>
      </c>
      <c r="BF31" s="122">
        <v>28</v>
      </c>
      <c r="BG31" s="122" t="s">
        <v>1548</v>
      </c>
      <c r="BH31" s="122">
        <v>29</v>
      </c>
      <c r="BI31" s="122" t="s">
        <v>1753</v>
      </c>
      <c r="BJ31" s="122">
        <v>30</v>
      </c>
      <c r="BK31" s="122" t="s">
        <v>1754</v>
      </c>
      <c r="BL31" s="122">
        <v>31</v>
      </c>
      <c r="BM31" s="122" t="s">
        <v>1755</v>
      </c>
      <c r="BN31" s="122">
        <v>32</v>
      </c>
      <c r="BO31" s="122" t="s">
        <v>1756</v>
      </c>
    </row>
    <row r="32" spans="1:67" x14ac:dyDescent="0.25">
      <c r="A32" s="122">
        <v>31</v>
      </c>
      <c r="B32" s="122" t="s">
        <v>1068</v>
      </c>
      <c r="L32" s="122">
        <v>5</v>
      </c>
      <c r="M32" s="122" t="s">
        <v>1757</v>
      </c>
      <c r="P32" s="122">
        <v>7</v>
      </c>
      <c r="Q32" s="122" t="s">
        <v>1758</v>
      </c>
      <c r="R32" s="122">
        <v>8</v>
      </c>
      <c r="S32" s="122" t="s">
        <v>1049</v>
      </c>
      <c r="V32" s="122">
        <v>10</v>
      </c>
      <c r="W32" s="122" t="s">
        <v>1759</v>
      </c>
      <c r="X32" s="122">
        <v>11</v>
      </c>
      <c r="Y32" s="122" t="s">
        <v>1760</v>
      </c>
      <c r="Z32" s="122">
        <v>12</v>
      </c>
      <c r="AA32" s="122" t="s">
        <v>1761</v>
      </c>
      <c r="AB32" s="122">
        <v>13</v>
      </c>
      <c r="AC32" s="122" t="s">
        <v>1762</v>
      </c>
      <c r="AD32" s="122">
        <v>14</v>
      </c>
      <c r="AE32" s="122" t="s">
        <v>1763</v>
      </c>
      <c r="AF32" s="122">
        <v>15</v>
      </c>
      <c r="AG32" s="122" t="s">
        <v>1764</v>
      </c>
      <c r="AH32" s="122">
        <v>16</v>
      </c>
      <c r="AI32" s="122" t="s">
        <v>1765</v>
      </c>
      <c r="AJ32" s="122">
        <v>17</v>
      </c>
      <c r="AK32" s="122" t="s">
        <v>1766</v>
      </c>
      <c r="AN32" s="122">
        <v>19</v>
      </c>
      <c r="AO32" s="122" t="s">
        <v>1767</v>
      </c>
      <c r="AP32" s="122">
        <v>20</v>
      </c>
      <c r="AQ32" s="122" t="s">
        <v>1768</v>
      </c>
      <c r="AR32" s="122">
        <v>21</v>
      </c>
      <c r="AS32" s="122" t="s">
        <v>1769</v>
      </c>
      <c r="AX32" s="122">
        <v>24</v>
      </c>
      <c r="AY32" s="122" t="s">
        <v>1061</v>
      </c>
      <c r="BB32" s="122">
        <v>26</v>
      </c>
      <c r="BC32" s="122" t="s">
        <v>1770</v>
      </c>
      <c r="BF32" s="122">
        <v>28</v>
      </c>
      <c r="BG32" s="122" t="s">
        <v>1771</v>
      </c>
      <c r="BH32" s="122">
        <v>29</v>
      </c>
      <c r="BI32" s="122" t="s">
        <v>1772</v>
      </c>
      <c r="BJ32" s="122">
        <v>30</v>
      </c>
      <c r="BK32" s="122" t="s">
        <v>1773</v>
      </c>
      <c r="BL32" s="122">
        <v>31</v>
      </c>
      <c r="BM32" s="122" t="s">
        <v>1774</v>
      </c>
      <c r="BN32" s="122">
        <v>32</v>
      </c>
      <c r="BO32" s="122" t="s">
        <v>1775</v>
      </c>
    </row>
    <row r="33" spans="1:67" x14ac:dyDescent="0.25">
      <c r="A33" s="122">
        <v>32</v>
      </c>
      <c r="B33" s="122" t="s">
        <v>1069</v>
      </c>
      <c r="L33" s="122">
        <v>5</v>
      </c>
      <c r="M33" s="122" t="s">
        <v>1776</v>
      </c>
      <c r="P33" s="122">
        <v>7</v>
      </c>
      <c r="Q33" s="122" t="s">
        <v>1777</v>
      </c>
      <c r="R33" s="122">
        <v>8</v>
      </c>
      <c r="S33" s="122" t="s">
        <v>1778</v>
      </c>
      <c r="V33" s="122">
        <v>10</v>
      </c>
      <c r="W33" s="122" t="s">
        <v>1779</v>
      </c>
      <c r="X33" s="122">
        <v>11</v>
      </c>
      <c r="Y33" s="122" t="s">
        <v>1780</v>
      </c>
      <c r="Z33" s="122">
        <v>12</v>
      </c>
      <c r="AA33" s="122" t="s">
        <v>1781</v>
      </c>
      <c r="AB33" s="122">
        <v>13</v>
      </c>
      <c r="AC33" s="122" t="s">
        <v>1782</v>
      </c>
      <c r="AD33" s="122">
        <v>14</v>
      </c>
      <c r="AE33" s="122" t="s">
        <v>1783</v>
      </c>
      <c r="AF33" s="122">
        <v>15</v>
      </c>
      <c r="AG33" s="122" t="s">
        <v>1784</v>
      </c>
      <c r="AH33" s="122">
        <v>16</v>
      </c>
      <c r="AI33" s="122" t="s">
        <v>1785</v>
      </c>
      <c r="AJ33" s="122">
        <v>17</v>
      </c>
      <c r="AK33" s="122" t="s">
        <v>1786</v>
      </c>
      <c r="AN33" s="122">
        <v>19</v>
      </c>
      <c r="AO33" s="122" t="s">
        <v>1787</v>
      </c>
      <c r="AP33" s="122">
        <v>20</v>
      </c>
      <c r="AQ33" s="122" t="s">
        <v>1788</v>
      </c>
      <c r="AR33" s="122">
        <v>21</v>
      </c>
      <c r="AS33" s="122" t="s">
        <v>1789</v>
      </c>
      <c r="AX33" s="122">
        <v>24</v>
      </c>
      <c r="AY33" s="122" t="s">
        <v>1790</v>
      </c>
      <c r="BB33" s="122">
        <v>26</v>
      </c>
      <c r="BC33" s="122" t="s">
        <v>1791</v>
      </c>
      <c r="BF33" s="122">
        <v>28</v>
      </c>
      <c r="BG33" s="122" t="s">
        <v>1792</v>
      </c>
      <c r="BH33" s="122">
        <v>29</v>
      </c>
      <c r="BI33" s="122" t="s">
        <v>1793</v>
      </c>
      <c r="BJ33" s="122">
        <v>30</v>
      </c>
      <c r="BK33" s="122" t="s">
        <v>1794</v>
      </c>
      <c r="BL33" s="122">
        <v>31</v>
      </c>
      <c r="BM33" s="122" t="s">
        <v>1795</v>
      </c>
      <c r="BN33" s="122">
        <v>32</v>
      </c>
      <c r="BO33" s="122" t="s">
        <v>1796</v>
      </c>
    </row>
    <row r="34" spans="1:67" x14ac:dyDescent="0.25">
      <c r="L34" s="122">
        <v>5</v>
      </c>
      <c r="M34" s="122" t="s">
        <v>1797</v>
      </c>
      <c r="P34" s="122">
        <v>7</v>
      </c>
      <c r="Q34" s="122" t="s">
        <v>1798</v>
      </c>
      <c r="R34" s="122">
        <v>8</v>
      </c>
      <c r="S34" s="122" t="s">
        <v>1799</v>
      </c>
      <c r="V34" s="122">
        <v>10</v>
      </c>
      <c r="W34" s="122" t="s">
        <v>1800</v>
      </c>
      <c r="X34" s="122">
        <v>11</v>
      </c>
      <c r="Y34" s="122" t="s">
        <v>1801</v>
      </c>
      <c r="Z34" s="122">
        <v>12</v>
      </c>
      <c r="AA34" s="122" t="s">
        <v>1802</v>
      </c>
      <c r="AB34" s="122">
        <v>13</v>
      </c>
      <c r="AC34" s="122" t="s">
        <v>1803</v>
      </c>
      <c r="AD34" s="122">
        <v>14</v>
      </c>
      <c r="AE34" s="122" t="s">
        <v>1551</v>
      </c>
      <c r="AF34" s="122">
        <v>15</v>
      </c>
      <c r="AG34" s="122" t="s">
        <v>1804</v>
      </c>
      <c r="AH34" s="122">
        <v>16</v>
      </c>
      <c r="AI34" s="122" t="s">
        <v>1805</v>
      </c>
      <c r="AJ34" s="122">
        <v>17</v>
      </c>
      <c r="AK34" s="122" t="s">
        <v>1806</v>
      </c>
      <c r="AN34" s="122">
        <v>19</v>
      </c>
      <c r="AO34" s="122" t="s">
        <v>1807</v>
      </c>
      <c r="AP34" s="122">
        <v>20</v>
      </c>
      <c r="AQ34" s="122" t="s">
        <v>1808</v>
      </c>
      <c r="AR34" s="122">
        <v>21</v>
      </c>
      <c r="AS34" s="122" t="s">
        <v>1809</v>
      </c>
      <c r="AX34" s="122">
        <v>24</v>
      </c>
      <c r="AY34" s="122" t="s">
        <v>1810</v>
      </c>
      <c r="BB34" s="122">
        <v>26</v>
      </c>
      <c r="BC34" s="122" t="s">
        <v>1811</v>
      </c>
      <c r="BF34" s="122">
        <v>28</v>
      </c>
      <c r="BG34" s="122" t="s">
        <v>1812</v>
      </c>
      <c r="BH34" s="122">
        <v>29</v>
      </c>
      <c r="BI34" s="122" t="s">
        <v>1813</v>
      </c>
      <c r="BJ34" s="122">
        <v>30</v>
      </c>
      <c r="BK34" s="122" t="s">
        <v>1814</v>
      </c>
      <c r="BL34" s="122">
        <v>31</v>
      </c>
      <c r="BM34" s="122" t="s">
        <v>1815</v>
      </c>
      <c r="BN34" s="122">
        <v>32</v>
      </c>
      <c r="BO34" s="122" t="s">
        <v>1054</v>
      </c>
    </row>
    <row r="35" spans="1:67" x14ac:dyDescent="0.25">
      <c r="L35" s="122">
        <v>5</v>
      </c>
      <c r="M35" s="122" t="s">
        <v>1816</v>
      </c>
      <c r="P35" s="122">
        <v>7</v>
      </c>
      <c r="Q35" s="122" t="s">
        <v>1817</v>
      </c>
      <c r="R35" s="122">
        <v>8</v>
      </c>
      <c r="S35" s="122" t="s">
        <v>1818</v>
      </c>
      <c r="V35" s="122">
        <v>10</v>
      </c>
      <c r="W35" s="122" t="s">
        <v>1819</v>
      </c>
      <c r="X35" s="122">
        <v>11</v>
      </c>
      <c r="Y35" s="122" t="s">
        <v>1820</v>
      </c>
      <c r="Z35" s="122">
        <v>12</v>
      </c>
      <c r="AA35" s="122" t="s">
        <v>1821</v>
      </c>
      <c r="AB35" s="122">
        <v>13</v>
      </c>
      <c r="AC35" s="122" t="s">
        <v>1822</v>
      </c>
      <c r="AD35" s="122">
        <v>14</v>
      </c>
      <c r="AE35" s="122" t="s">
        <v>1823</v>
      </c>
      <c r="AF35" s="122">
        <v>15</v>
      </c>
      <c r="AG35" s="122" t="s">
        <v>1824</v>
      </c>
      <c r="AH35" s="122">
        <v>16</v>
      </c>
      <c r="AI35" s="122" t="s">
        <v>1825</v>
      </c>
      <c r="AJ35" s="122">
        <v>17</v>
      </c>
      <c r="AK35" s="122" t="s">
        <v>1826</v>
      </c>
      <c r="AN35" s="122">
        <v>19</v>
      </c>
      <c r="AO35" s="122" t="s">
        <v>1827</v>
      </c>
      <c r="AP35" s="122">
        <v>20</v>
      </c>
      <c r="AQ35" s="122" t="s">
        <v>1828</v>
      </c>
      <c r="AR35" s="122">
        <v>21</v>
      </c>
      <c r="AS35" s="122" t="s">
        <v>1829</v>
      </c>
      <c r="AX35" s="122">
        <v>24</v>
      </c>
      <c r="AY35" s="122" t="s">
        <v>1830</v>
      </c>
      <c r="BB35" s="122">
        <v>26</v>
      </c>
      <c r="BC35" s="122" t="s">
        <v>1831</v>
      </c>
      <c r="BF35" s="122">
        <v>28</v>
      </c>
      <c r="BG35" s="122" t="s">
        <v>1832</v>
      </c>
      <c r="BH35" s="122">
        <v>29</v>
      </c>
      <c r="BI35" s="122" t="s">
        <v>1833</v>
      </c>
      <c r="BJ35" s="122">
        <v>30</v>
      </c>
      <c r="BK35" s="122" t="s">
        <v>1834</v>
      </c>
      <c r="BL35" s="122">
        <v>31</v>
      </c>
      <c r="BM35" s="122" t="s">
        <v>1835</v>
      </c>
      <c r="BN35" s="122">
        <v>32</v>
      </c>
      <c r="BO35" s="122" t="s">
        <v>1836</v>
      </c>
    </row>
    <row r="36" spans="1:67" x14ac:dyDescent="0.25">
      <c r="L36" s="122">
        <v>5</v>
      </c>
      <c r="M36" s="122" t="s">
        <v>1837</v>
      </c>
      <c r="P36" s="122">
        <v>7</v>
      </c>
      <c r="Q36" s="122" t="s">
        <v>1838</v>
      </c>
      <c r="R36" s="122">
        <v>8</v>
      </c>
      <c r="S36" s="122" t="s">
        <v>1839</v>
      </c>
      <c r="V36" s="122">
        <v>10</v>
      </c>
      <c r="W36" s="122" t="s">
        <v>1840</v>
      </c>
      <c r="X36" s="122">
        <v>11</v>
      </c>
      <c r="Y36" s="122" t="s">
        <v>1841</v>
      </c>
      <c r="Z36" s="122">
        <v>12</v>
      </c>
      <c r="AA36" s="122" t="s">
        <v>1842</v>
      </c>
      <c r="AB36" s="122">
        <v>13</v>
      </c>
      <c r="AC36" s="122" t="s">
        <v>1843</v>
      </c>
      <c r="AD36" s="122">
        <v>14</v>
      </c>
      <c r="AE36" s="122" t="s">
        <v>1844</v>
      </c>
      <c r="AF36" s="122">
        <v>15</v>
      </c>
      <c r="AG36" s="122" t="s">
        <v>1845</v>
      </c>
      <c r="AH36" s="122">
        <v>16</v>
      </c>
      <c r="AI36" s="122" t="s">
        <v>1846</v>
      </c>
      <c r="AN36" s="122">
        <v>19</v>
      </c>
      <c r="AO36" s="122" t="s">
        <v>1847</v>
      </c>
      <c r="AP36" s="122">
        <v>20</v>
      </c>
      <c r="AQ36" s="122" t="s">
        <v>1848</v>
      </c>
      <c r="AR36" s="122">
        <v>21</v>
      </c>
      <c r="AS36" s="122" t="s">
        <v>1630</v>
      </c>
      <c r="AX36" s="122">
        <v>24</v>
      </c>
      <c r="AY36" s="122" t="s">
        <v>1841</v>
      </c>
      <c r="BB36" s="122">
        <v>26</v>
      </c>
      <c r="BC36" s="122" t="s">
        <v>1849</v>
      </c>
      <c r="BF36" s="122">
        <v>28</v>
      </c>
      <c r="BG36" s="122" t="s">
        <v>1850</v>
      </c>
      <c r="BH36" s="122">
        <v>29</v>
      </c>
      <c r="BI36" s="122" t="s">
        <v>1851</v>
      </c>
      <c r="BJ36" s="122">
        <v>30</v>
      </c>
      <c r="BK36" s="122" t="s">
        <v>1852</v>
      </c>
      <c r="BL36" s="122">
        <v>31</v>
      </c>
      <c r="BM36" s="122" t="s">
        <v>1853</v>
      </c>
      <c r="BN36" s="122">
        <v>32</v>
      </c>
      <c r="BO36" s="122" t="s">
        <v>1854</v>
      </c>
    </row>
    <row r="37" spans="1:67" x14ac:dyDescent="0.25">
      <c r="L37" s="122">
        <v>5</v>
      </c>
      <c r="M37" s="122" t="s">
        <v>1855</v>
      </c>
      <c r="P37" s="122">
        <v>7</v>
      </c>
      <c r="Q37" s="122" t="s">
        <v>1856</v>
      </c>
      <c r="R37" s="122">
        <v>8</v>
      </c>
      <c r="S37" s="122" t="s">
        <v>1429</v>
      </c>
      <c r="V37" s="122">
        <v>10</v>
      </c>
      <c r="W37" s="122" t="s">
        <v>1857</v>
      </c>
      <c r="X37" s="122">
        <v>11</v>
      </c>
      <c r="Y37" s="122" t="s">
        <v>1858</v>
      </c>
      <c r="Z37" s="122">
        <v>12</v>
      </c>
      <c r="AA37" s="122" t="s">
        <v>1859</v>
      </c>
      <c r="AB37" s="122">
        <v>13</v>
      </c>
      <c r="AC37" s="122" t="s">
        <v>1860</v>
      </c>
      <c r="AD37" s="122">
        <v>14</v>
      </c>
      <c r="AE37" s="122" t="s">
        <v>1861</v>
      </c>
      <c r="AF37" s="122">
        <v>15</v>
      </c>
      <c r="AG37" s="122" t="s">
        <v>1862</v>
      </c>
      <c r="AH37" s="122">
        <v>16</v>
      </c>
      <c r="AI37" s="122" t="s">
        <v>1050</v>
      </c>
      <c r="AN37" s="122">
        <v>19</v>
      </c>
      <c r="AO37" s="122" t="s">
        <v>1863</v>
      </c>
      <c r="AP37" s="122">
        <v>20</v>
      </c>
      <c r="AQ37" s="122" t="s">
        <v>1864</v>
      </c>
      <c r="AR37" s="122">
        <v>21</v>
      </c>
      <c r="AS37" s="122" t="s">
        <v>1865</v>
      </c>
      <c r="AX37" s="122">
        <v>24</v>
      </c>
      <c r="AY37" s="122" t="s">
        <v>1866</v>
      </c>
      <c r="BB37" s="122">
        <v>26</v>
      </c>
      <c r="BC37" s="122" t="s">
        <v>1867</v>
      </c>
      <c r="BF37" s="122">
        <v>28</v>
      </c>
      <c r="BG37" s="122" t="s">
        <v>1868</v>
      </c>
      <c r="BH37" s="122">
        <v>29</v>
      </c>
      <c r="BI37" s="122" t="s">
        <v>1869</v>
      </c>
      <c r="BJ37" s="122">
        <v>30</v>
      </c>
      <c r="BK37" s="122" t="s">
        <v>1870</v>
      </c>
      <c r="BL37" s="122">
        <v>31</v>
      </c>
      <c r="BM37" s="122" t="s">
        <v>1871</v>
      </c>
      <c r="BN37" s="122">
        <v>32</v>
      </c>
      <c r="BO37" s="122" t="s">
        <v>1872</v>
      </c>
    </row>
    <row r="38" spans="1:67" x14ac:dyDescent="0.25">
      <c r="L38" s="122">
        <v>5</v>
      </c>
      <c r="M38" s="122" t="s">
        <v>1873</v>
      </c>
      <c r="P38" s="122">
        <v>7</v>
      </c>
      <c r="Q38" s="122" t="s">
        <v>1263</v>
      </c>
      <c r="R38" s="122">
        <v>8</v>
      </c>
      <c r="S38" s="122" t="s">
        <v>1452</v>
      </c>
      <c r="V38" s="122">
        <v>10</v>
      </c>
      <c r="W38" s="122" t="s">
        <v>1874</v>
      </c>
      <c r="X38" s="122">
        <v>11</v>
      </c>
      <c r="Y38" s="122" t="s">
        <v>1875</v>
      </c>
      <c r="Z38" s="122">
        <v>12</v>
      </c>
      <c r="AA38" s="122" t="s">
        <v>1876</v>
      </c>
      <c r="AB38" s="122">
        <v>13</v>
      </c>
      <c r="AC38" s="122" t="s">
        <v>1877</v>
      </c>
      <c r="AD38" s="122">
        <v>14</v>
      </c>
      <c r="AE38" s="122" t="s">
        <v>1878</v>
      </c>
      <c r="AF38" s="122">
        <v>15</v>
      </c>
      <c r="AG38" s="122" t="s">
        <v>1219</v>
      </c>
      <c r="AH38" s="122">
        <v>16</v>
      </c>
      <c r="AI38" s="122" t="s">
        <v>1879</v>
      </c>
      <c r="AN38" s="122">
        <v>19</v>
      </c>
      <c r="AO38" s="122" t="s">
        <v>1718</v>
      </c>
      <c r="AP38" s="122">
        <v>20</v>
      </c>
      <c r="AQ38" s="122" t="s">
        <v>1880</v>
      </c>
      <c r="AR38" s="122">
        <v>21</v>
      </c>
      <c r="AS38" s="122" t="s">
        <v>1881</v>
      </c>
      <c r="AX38" s="122">
        <v>24</v>
      </c>
      <c r="AY38" s="122" t="s">
        <v>1882</v>
      </c>
      <c r="BB38" s="122">
        <v>26</v>
      </c>
      <c r="BC38" s="122" t="s">
        <v>1883</v>
      </c>
      <c r="BF38" s="122">
        <v>28</v>
      </c>
      <c r="BG38" s="122" t="s">
        <v>1884</v>
      </c>
      <c r="BH38" s="122">
        <v>29</v>
      </c>
      <c r="BI38" s="122" t="s">
        <v>1885</v>
      </c>
      <c r="BJ38" s="122">
        <v>30</v>
      </c>
      <c r="BK38" s="122" t="s">
        <v>1886</v>
      </c>
      <c r="BL38" s="122">
        <v>31</v>
      </c>
      <c r="BM38" s="122" t="s">
        <v>1887</v>
      </c>
      <c r="BN38" s="122">
        <v>32</v>
      </c>
      <c r="BO38" s="122" t="s">
        <v>1888</v>
      </c>
    </row>
    <row r="39" spans="1:67" x14ac:dyDescent="0.25">
      <c r="L39" s="122">
        <v>5</v>
      </c>
      <c r="M39" s="122" t="s">
        <v>1889</v>
      </c>
      <c r="P39" s="122">
        <v>7</v>
      </c>
      <c r="Q39" s="122" t="s">
        <v>1890</v>
      </c>
      <c r="R39" s="122">
        <v>8</v>
      </c>
      <c r="S39" s="122" t="s">
        <v>1891</v>
      </c>
      <c r="V39" s="122">
        <v>10</v>
      </c>
      <c r="W39" s="122" t="s">
        <v>1892</v>
      </c>
      <c r="X39" s="122">
        <v>11</v>
      </c>
      <c r="Y39" s="122" t="s">
        <v>1893</v>
      </c>
      <c r="Z39" s="122">
        <v>12</v>
      </c>
      <c r="AA39" s="122" t="s">
        <v>1894</v>
      </c>
      <c r="AB39" s="122">
        <v>13</v>
      </c>
      <c r="AC39" s="122" t="s">
        <v>1895</v>
      </c>
      <c r="AD39" s="122">
        <v>14</v>
      </c>
      <c r="AE39" s="122" t="s">
        <v>1896</v>
      </c>
      <c r="AF39" s="122">
        <v>15</v>
      </c>
      <c r="AG39" s="122" t="s">
        <v>1897</v>
      </c>
      <c r="AH39" s="122">
        <v>16</v>
      </c>
      <c r="AI39" s="122" t="s">
        <v>1898</v>
      </c>
      <c r="AN39" s="122">
        <v>19</v>
      </c>
      <c r="AO39" s="122" t="s">
        <v>1899</v>
      </c>
      <c r="AP39" s="122">
        <v>20</v>
      </c>
      <c r="AQ39" s="122" t="s">
        <v>1900</v>
      </c>
      <c r="AR39" s="122">
        <v>21</v>
      </c>
      <c r="AS39" s="122" t="s">
        <v>1901</v>
      </c>
      <c r="AX39" s="122">
        <v>24</v>
      </c>
      <c r="AY39" s="122" t="s">
        <v>1902</v>
      </c>
      <c r="BB39" s="122">
        <v>26</v>
      </c>
      <c r="BC39" s="122" t="s">
        <v>1903</v>
      </c>
      <c r="BF39" s="122">
        <v>28</v>
      </c>
      <c r="BG39" s="122" t="s">
        <v>1904</v>
      </c>
      <c r="BH39" s="122">
        <v>29</v>
      </c>
      <c r="BI39" s="122" t="s">
        <v>1905</v>
      </c>
      <c r="BJ39" s="122">
        <v>30</v>
      </c>
      <c r="BK39" s="122" t="s">
        <v>1906</v>
      </c>
      <c r="BL39" s="122">
        <v>31</v>
      </c>
      <c r="BM39" s="122" t="s">
        <v>1907</v>
      </c>
      <c r="BN39" s="122">
        <v>32</v>
      </c>
      <c r="BO39" s="122" t="s">
        <v>1908</v>
      </c>
    </row>
    <row r="40" spans="1:67" x14ac:dyDescent="0.25">
      <c r="L40" s="122">
        <v>5</v>
      </c>
      <c r="M40" s="122" t="s">
        <v>1909</v>
      </c>
      <c r="P40" s="122">
        <v>7</v>
      </c>
      <c r="Q40" s="122" t="s">
        <v>1910</v>
      </c>
      <c r="R40" s="122">
        <v>8</v>
      </c>
      <c r="S40" s="122" t="s">
        <v>1911</v>
      </c>
      <c r="V40" s="122">
        <v>10</v>
      </c>
      <c r="W40" s="122" t="s">
        <v>1912</v>
      </c>
      <c r="X40" s="122">
        <v>11</v>
      </c>
      <c r="Y40" s="122" t="s">
        <v>1913</v>
      </c>
      <c r="Z40" s="122">
        <v>12</v>
      </c>
      <c r="AA40" s="122" t="s">
        <v>1914</v>
      </c>
      <c r="AB40" s="122">
        <v>13</v>
      </c>
      <c r="AC40" s="122" t="s">
        <v>1915</v>
      </c>
      <c r="AD40" s="122">
        <v>14</v>
      </c>
      <c r="AE40" s="122" t="s">
        <v>1400</v>
      </c>
      <c r="AF40" s="122">
        <v>15</v>
      </c>
      <c r="AG40" s="122" t="s">
        <v>1916</v>
      </c>
      <c r="AH40" s="122">
        <v>16</v>
      </c>
      <c r="AI40" s="122" t="s">
        <v>1917</v>
      </c>
      <c r="AN40" s="122">
        <v>19</v>
      </c>
      <c r="AO40" s="122" t="s">
        <v>1918</v>
      </c>
      <c r="AP40" s="122">
        <v>20</v>
      </c>
      <c r="AQ40" s="122" t="s">
        <v>1919</v>
      </c>
      <c r="AR40" s="122">
        <v>21</v>
      </c>
      <c r="AS40" s="122" t="s">
        <v>1920</v>
      </c>
      <c r="AX40" s="122">
        <v>24</v>
      </c>
      <c r="AY40" s="122" t="s">
        <v>1921</v>
      </c>
      <c r="BB40" s="122">
        <v>26</v>
      </c>
      <c r="BC40" s="122" t="s">
        <v>1922</v>
      </c>
      <c r="BF40" s="122">
        <v>28</v>
      </c>
      <c r="BG40" s="122" t="s">
        <v>1923</v>
      </c>
      <c r="BH40" s="122">
        <v>29</v>
      </c>
      <c r="BI40" s="122" t="s">
        <v>1924</v>
      </c>
      <c r="BJ40" s="122">
        <v>30</v>
      </c>
      <c r="BK40" s="122" t="s">
        <v>1925</v>
      </c>
      <c r="BL40" s="122">
        <v>31</v>
      </c>
      <c r="BM40" s="122" t="s">
        <v>1926</v>
      </c>
      <c r="BN40" s="122">
        <v>32</v>
      </c>
      <c r="BO40" s="122" t="s">
        <v>1927</v>
      </c>
    </row>
    <row r="41" spans="1:67" x14ac:dyDescent="0.25">
      <c r="P41" s="122">
        <v>7</v>
      </c>
      <c r="Q41" s="122" t="s">
        <v>1928</v>
      </c>
      <c r="R41" s="122">
        <v>8</v>
      </c>
      <c r="S41" s="122" t="s">
        <v>1929</v>
      </c>
      <c r="V41" s="122">
        <v>10</v>
      </c>
      <c r="W41" s="122" t="s">
        <v>1930</v>
      </c>
      <c r="X41" s="122">
        <v>11</v>
      </c>
      <c r="Y41" s="122" t="s">
        <v>1931</v>
      </c>
      <c r="Z41" s="122">
        <v>12</v>
      </c>
      <c r="AA41" s="122" t="s">
        <v>1932</v>
      </c>
      <c r="AB41" s="122">
        <v>13</v>
      </c>
      <c r="AC41" s="122" t="s">
        <v>1933</v>
      </c>
      <c r="AD41" s="122">
        <v>14</v>
      </c>
      <c r="AE41" s="122" t="s">
        <v>1934</v>
      </c>
      <c r="AF41" s="122">
        <v>15</v>
      </c>
      <c r="AG41" s="122" t="s">
        <v>1935</v>
      </c>
      <c r="AH41" s="122">
        <v>16</v>
      </c>
      <c r="AI41" s="122" t="s">
        <v>1936</v>
      </c>
      <c r="AN41" s="122">
        <v>19</v>
      </c>
      <c r="AO41" s="122" t="s">
        <v>1937</v>
      </c>
      <c r="AP41" s="122">
        <v>20</v>
      </c>
      <c r="AQ41" s="122" t="s">
        <v>1938</v>
      </c>
      <c r="AR41" s="122">
        <v>21</v>
      </c>
      <c r="AS41" s="122" t="s">
        <v>1939</v>
      </c>
      <c r="AX41" s="122">
        <v>24</v>
      </c>
      <c r="AY41" s="122" t="s">
        <v>1940</v>
      </c>
      <c r="BB41" s="122">
        <v>26</v>
      </c>
      <c r="BC41" s="122" t="s">
        <v>1941</v>
      </c>
      <c r="BF41" s="122">
        <v>28</v>
      </c>
      <c r="BG41" s="122" t="s">
        <v>1942</v>
      </c>
      <c r="BH41" s="122">
        <v>29</v>
      </c>
      <c r="BI41" s="122" t="s">
        <v>1943</v>
      </c>
      <c r="BJ41" s="122">
        <v>30</v>
      </c>
      <c r="BK41" s="122" t="s">
        <v>1944</v>
      </c>
      <c r="BL41" s="122">
        <v>31</v>
      </c>
      <c r="BM41" s="122" t="s">
        <v>1945</v>
      </c>
      <c r="BN41" s="122">
        <v>32</v>
      </c>
      <c r="BO41" s="122" t="s">
        <v>1946</v>
      </c>
    </row>
    <row r="42" spans="1:67" x14ac:dyDescent="0.25">
      <c r="P42" s="122">
        <v>7</v>
      </c>
      <c r="Q42" s="122" t="s">
        <v>1947</v>
      </c>
      <c r="R42" s="122">
        <v>8</v>
      </c>
      <c r="S42" s="122" t="s">
        <v>1948</v>
      </c>
      <c r="X42" s="122">
        <v>11</v>
      </c>
      <c r="Y42" s="122" t="s">
        <v>1949</v>
      </c>
      <c r="Z42" s="122">
        <v>12</v>
      </c>
      <c r="AA42" s="122" t="s">
        <v>1950</v>
      </c>
      <c r="AB42" s="122">
        <v>13</v>
      </c>
      <c r="AC42" s="122" t="s">
        <v>1951</v>
      </c>
      <c r="AD42" s="122">
        <v>14</v>
      </c>
      <c r="AE42" s="122" t="s">
        <v>1952</v>
      </c>
      <c r="AF42" s="122">
        <v>15</v>
      </c>
      <c r="AG42" s="122" t="s">
        <v>1953</v>
      </c>
      <c r="AH42" s="122">
        <v>16</v>
      </c>
      <c r="AI42" s="122" t="s">
        <v>1954</v>
      </c>
      <c r="AN42" s="122">
        <v>19</v>
      </c>
      <c r="AO42" s="122" t="s">
        <v>1955</v>
      </c>
      <c r="AP42" s="122">
        <v>20</v>
      </c>
      <c r="AQ42" s="122" t="s">
        <v>1956</v>
      </c>
      <c r="AR42" s="122">
        <v>21</v>
      </c>
      <c r="AS42" s="122" t="s">
        <v>1957</v>
      </c>
      <c r="AX42" s="122">
        <v>24</v>
      </c>
      <c r="AY42" s="122" t="s">
        <v>1958</v>
      </c>
      <c r="BB42" s="122">
        <v>26</v>
      </c>
      <c r="BC42" s="122" t="s">
        <v>1653</v>
      </c>
      <c r="BF42" s="122">
        <v>28</v>
      </c>
      <c r="BG42" s="122" t="s">
        <v>1959</v>
      </c>
      <c r="BH42" s="122">
        <v>29</v>
      </c>
      <c r="BI42" s="122" t="s">
        <v>1960</v>
      </c>
      <c r="BJ42" s="122">
        <v>30</v>
      </c>
      <c r="BK42" s="122" t="s">
        <v>1961</v>
      </c>
      <c r="BL42" s="122">
        <v>31</v>
      </c>
      <c r="BM42" s="122" t="s">
        <v>1962</v>
      </c>
      <c r="BN42" s="122">
        <v>32</v>
      </c>
      <c r="BO42" s="122" t="s">
        <v>1963</v>
      </c>
    </row>
    <row r="43" spans="1:67" x14ac:dyDescent="0.25">
      <c r="P43" s="122">
        <v>7</v>
      </c>
      <c r="Q43" s="122" t="s">
        <v>1964</v>
      </c>
      <c r="R43" s="122">
        <v>8</v>
      </c>
      <c r="S43" s="122" t="s">
        <v>1965</v>
      </c>
      <c r="X43" s="122">
        <v>11</v>
      </c>
      <c r="Y43" s="122" t="s">
        <v>1966</v>
      </c>
      <c r="Z43" s="122">
        <v>12</v>
      </c>
      <c r="AA43" s="122" t="s">
        <v>1967</v>
      </c>
      <c r="AB43" s="122">
        <v>13</v>
      </c>
      <c r="AC43" s="122" t="s">
        <v>1968</v>
      </c>
      <c r="AD43" s="122">
        <v>14</v>
      </c>
      <c r="AE43" s="122" t="s">
        <v>1969</v>
      </c>
      <c r="AF43" s="122">
        <v>15</v>
      </c>
      <c r="AG43" s="122" t="s">
        <v>1970</v>
      </c>
      <c r="AH43" s="122">
        <v>16</v>
      </c>
      <c r="AI43" s="122" t="s">
        <v>1971</v>
      </c>
      <c r="AN43" s="122">
        <v>19</v>
      </c>
      <c r="AO43" s="122" t="s">
        <v>1972</v>
      </c>
      <c r="AP43" s="122">
        <v>20</v>
      </c>
      <c r="AQ43" s="122" t="s">
        <v>1973</v>
      </c>
      <c r="AR43" s="122">
        <v>21</v>
      </c>
      <c r="AS43" s="122" t="s">
        <v>1974</v>
      </c>
      <c r="AX43" s="122">
        <v>24</v>
      </c>
      <c r="AY43" s="122" t="s">
        <v>1975</v>
      </c>
      <c r="BB43" s="122">
        <v>26</v>
      </c>
      <c r="BC43" s="122" t="s">
        <v>1976</v>
      </c>
      <c r="BF43" s="122">
        <v>28</v>
      </c>
      <c r="BG43" s="122" t="s">
        <v>1977</v>
      </c>
      <c r="BH43" s="122">
        <v>29</v>
      </c>
      <c r="BI43" s="122" t="s">
        <v>1978</v>
      </c>
      <c r="BJ43" s="122">
        <v>30</v>
      </c>
      <c r="BK43" s="122" t="s">
        <v>1979</v>
      </c>
      <c r="BL43" s="122">
        <v>31</v>
      </c>
      <c r="BM43" s="122" t="s">
        <v>1980</v>
      </c>
      <c r="BN43" s="122">
        <v>32</v>
      </c>
      <c r="BO43" s="122" t="s">
        <v>1981</v>
      </c>
    </row>
    <row r="44" spans="1:67" x14ac:dyDescent="0.25">
      <c r="B44" s="122" t="s">
        <v>1982</v>
      </c>
      <c r="E44" s="122" t="s">
        <v>1983</v>
      </c>
      <c r="P44" s="122">
        <v>7</v>
      </c>
      <c r="Q44" s="122" t="s">
        <v>1984</v>
      </c>
      <c r="R44" s="122">
        <v>8</v>
      </c>
      <c r="S44" s="122" t="s">
        <v>1985</v>
      </c>
      <c r="X44" s="122">
        <v>11</v>
      </c>
      <c r="Y44" s="122" t="s">
        <v>1986</v>
      </c>
      <c r="Z44" s="122">
        <v>12</v>
      </c>
      <c r="AA44" s="122" t="s">
        <v>1987</v>
      </c>
      <c r="AB44" s="122">
        <v>13</v>
      </c>
      <c r="AC44" s="122" t="s">
        <v>1988</v>
      </c>
      <c r="AD44" s="122">
        <v>14</v>
      </c>
      <c r="AE44" s="122" t="s">
        <v>1989</v>
      </c>
      <c r="AF44" s="122">
        <v>15</v>
      </c>
      <c r="AG44" s="122" t="s">
        <v>1990</v>
      </c>
      <c r="AH44" s="122">
        <v>16</v>
      </c>
      <c r="AI44" s="122" t="s">
        <v>1991</v>
      </c>
      <c r="AN44" s="122">
        <v>19</v>
      </c>
      <c r="AO44" s="122" t="s">
        <v>1992</v>
      </c>
      <c r="AP44" s="122">
        <v>20</v>
      </c>
      <c r="AQ44" s="122" t="s">
        <v>1993</v>
      </c>
      <c r="AR44" s="122">
        <v>21</v>
      </c>
      <c r="AS44" s="122" t="s">
        <v>1994</v>
      </c>
      <c r="AX44" s="122">
        <v>24</v>
      </c>
      <c r="AY44" s="122" t="s">
        <v>1995</v>
      </c>
      <c r="BB44" s="122">
        <v>26</v>
      </c>
      <c r="BC44" s="122" t="s">
        <v>1996</v>
      </c>
      <c r="BF44" s="122">
        <v>28</v>
      </c>
      <c r="BG44" s="122" t="s">
        <v>1997</v>
      </c>
      <c r="BH44" s="122">
        <v>29</v>
      </c>
      <c r="BI44" s="122" t="s">
        <v>1998</v>
      </c>
      <c r="BJ44" s="122">
        <v>30</v>
      </c>
      <c r="BK44" s="122" t="s">
        <v>1999</v>
      </c>
      <c r="BL44" s="122">
        <v>31</v>
      </c>
      <c r="BM44" s="122" t="s">
        <v>2000</v>
      </c>
      <c r="BN44" s="122">
        <v>32</v>
      </c>
      <c r="BO44" s="122" t="s">
        <v>2001</v>
      </c>
    </row>
    <row r="45" spans="1:67" x14ac:dyDescent="0.25">
      <c r="B45" s="122" t="s">
        <v>2002</v>
      </c>
      <c r="E45" s="122">
        <v>2017</v>
      </c>
      <c r="P45" s="122">
        <v>7</v>
      </c>
      <c r="Q45" s="122" t="s">
        <v>2003</v>
      </c>
      <c r="R45" s="122">
        <v>8</v>
      </c>
      <c r="S45" s="122" t="s">
        <v>2004</v>
      </c>
      <c r="X45" s="122">
        <v>11</v>
      </c>
      <c r="Y45" s="122" t="s">
        <v>1977</v>
      </c>
      <c r="Z45" s="122">
        <v>12</v>
      </c>
      <c r="AA45" s="122" t="s">
        <v>2005</v>
      </c>
      <c r="AB45" s="122">
        <v>13</v>
      </c>
      <c r="AC45" s="122" t="s">
        <v>2006</v>
      </c>
      <c r="AD45" s="122">
        <v>14</v>
      </c>
      <c r="AE45" s="122" t="s">
        <v>2007</v>
      </c>
      <c r="AF45" s="122">
        <v>15</v>
      </c>
      <c r="AG45" s="122" t="s">
        <v>2008</v>
      </c>
      <c r="AH45" s="122">
        <v>16</v>
      </c>
      <c r="AI45" s="122" t="s">
        <v>2009</v>
      </c>
      <c r="AN45" s="122">
        <v>19</v>
      </c>
      <c r="AO45" s="122" t="s">
        <v>2010</v>
      </c>
      <c r="AP45" s="122">
        <v>20</v>
      </c>
      <c r="AQ45" s="122" t="s">
        <v>2011</v>
      </c>
      <c r="AR45" s="122">
        <v>21</v>
      </c>
      <c r="AS45" s="122" t="s">
        <v>2012</v>
      </c>
      <c r="AX45" s="122">
        <v>24</v>
      </c>
      <c r="AY45" s="122" t="s">
        <v>2013</v>
      </c>
      <c r="BB45" s="122">
        <v>26</v>
      </c>
      <c r="BC45" s="122" t="s">
        <v>2014</v>
      </c>
      <c r="BF45" s="122">
        <v>28</v>
      </c>
      <c r="BG45" s="122" t="s">
        <v>2015</v>
      </c>
      <c r="BH45" s="122">
        <v>29</v>
      </c>
      <c r="BI45" s="122" t="s">
        <v>2016</v>
      </c>
      <c r="BJ45" s="122">
        <v>30</v>
      </c>
      <c r="BK45" s="122" t="s">
        <v>2017</v>
      </c>
      <c r="BL45" s="122">
        <v>31</v>
      </c>
      <c r="BM45" s="122" t="s">
        <v>2018</v>
      </c>
      <c r="BN45" s="122">
        <v>32</v>
      </c>
      <c r="BO45" s="122" t="s">
        <v>2019</v>
      </c>
    </row>
    <row r="46" spans="1:67" x14ac:dyDescent="0.25">
      <c r="B46" s="122" t="s">
        <v>2020</v>
      </c>
      <c r="E46" s="122">
        <v>2018</v>
      </c>
      <c r="P46" s="122">
        <v>7</v>
      </c>
      <c r="Q46" s="122" t="s">
        <v>2021</v>
      </c>
      <c r="R46" s="122">
        <v>8</v>
      </c>
      <c r="S46" s="122" t="s">
        <v>1500</v>
      </c>
      <c r="X46" s="122">
        <v>11</v>
      </c>
      <c r="Y46" s="122" t="s">
        <v>1997</v>
      </c>
      <c r="Z46" s="122">
        <v>12</v>
      </c>
      <c r="AA46" s="122" t="s">
        <v>2022</v>
      </c>
      <c r="AB46" s="122">
        <v>13</v>
      </c>
      <c r="AC46" s="122" t="s">
        <v>2023</v>
      </c>
      <c r="AD46" s="122">
        <v>14</v>
      </c>
      <c r="AE46" s="122" t="s">
        <v>2024</v>
      </c>
      <c r="AF46" s="122">
        <v>15</v>
      </c>
      <c r="AG46" s="122" t="s">
        <v>2025</v>
      </c>
      <c r="AH46" s="122">
        <v>16</v>
      </c>
      <c r="AI46" s="122" t="s">
        <v>1429</v>
      </c>
      <c r="AN46" s="122">
        <v>19</v>
      </c>
      <c r="AO46" s="122" t="s">
        <v>2026</v>
      </c>
      <c r="AP46" s="122">
        <v>20</v>
      </c>
      <c r="AQ46" s="122" t="s">
        <v>2027</v>
      </c>
      <c r="AR46" s="122">
        <v>21</v>
      </c>
      <c r="AS46" s="122" t="s">
        <v>2028</v>
      </c>
      <c r="AX46" s="122">
        <v>24</v>
      </c>
      <c r="AY46" s="122" t="s">
        <v>2029</v>
      </c>
      <c r="BB46" s="122">
        <v>26</v>
      </c>
      <c r="BC46" s="122" t="s">
        <v>2030</v>
      </c>
      <c r="BH46" s="122">
        <v>29</v>
      </c>
      <c r="BI46" s="122" t="s">
        <v>2031</v>
      </c>
      <c r="BJ46" s="122">
        <v>30</v>
      </c>
      <c r="BK46" s="122" t="s">
        <v>2032</v>
      </c>
      <c r="BL46" s="122">
        <v>31</v>
      </c>
      <c r="BM46" s="122" t="s">
        <v>2033</v>
      </c>
      <c r="BN46" s="122">
        <v>32</v>
      </c>
      <c r="BO46" s="122" t="s">
        <v>1064</v>
      </c>
    </row>
    <row r="47" spans="1:67" x14ac:dyDescent="0.25">
      <c r="B47" s="122" t="s">
        <v>2034</v>
      </c>
      <c r="E47" s="122">
        <v>2019</v>
      </c>
      <c r="P47" s="122">
        <v>7</v>
      </c>
      <c r="Q47" s="122" t="s">
        <v>2035</v>
      </c>
      <c r="R47" s="122">
        <v>8</v>
      </c>
      <c r="S47" s="122" t="s">
        <v>2036</v>
      </c>
      <c r="X47" s="122">
        <v>11</v>
      </c>
      <c r="Y47" s="122" t="s">
        <v>2037</v>
      </c>
      <c r="Z47" s="122">
        <v>12</v>
      </c>
      <c r="AA47" s="122" t="s">
        <v>2038</v>
      </c>
      <c r="AB47" s="122">
        <v>13</v>
      </c>
      <c r="AC47" s="122" t="s">
        <v>2039</v>
      </c>
      <c r="AD47" s="122">
        <v>14</v>
      </c>
      <c r="AE47" s="122" t="s">
        <v>2040</v>
      </c>
      <c r="AF47" s="122">
        <v>15</v>
      </c>
      <c r="AG47" s="122" t="s">
        <v>2041</v>
      </c>
      <c r="AH47" s="122">
        <v>16</v>
      </c>
      <c r="AI47" s="122" t="s">
        <v>2042</v>
      </c>
      <c r="AN47" s="122">
        <v>19</v>
      </c>
      <c r="AO47" s="122" t="s">
        <v>2043</v>
      </c>
      <c r="AP47" s="122">
        <v>20</v>
      </c>
      <c r="AQ47" s="122" t="s">
        <v>2044</v>
      </c>
      <c r="AR47" s="122">
        <v>21</v>
      </c>
      <c r="AS47" s="122" t="s">
        <v>2045</v>
      </c>
      <c r="AX47" s="122">
        <v>24</v>
      </c>
      <c r="AY47" s="122" t="s">
        <v>2046</v>
      </c>
      <c r="BB47" s="122">
        <v>26</v>
      </c>
      <c r="BC47" s="122" t="s">
        <v>2047</v>
      </c>
      <c r="BH47" s="122">
        <v>29</v>
      </c>
      <c r="BI47" s="122" t="s">
        <v>2048</v>
      </c>
      <c r="BJ47" s="122">
        <v>30</v>
      </c>
      <c r="BK47" s="122" t="s">
        <v>2049</v>
      </c>
      <c r="BL47" s="122">
        <v>31</v>
      </c>
      <c r="BM47" s="122" t="s">
        <v>2050</v>
      </c>
      <c r="BN47" s="122">
        <v>32</v>
      </c>
      <c r="BO47" s="122" t="s">
        <v>2051</v>
      </c>
    </row>
    <row r="48" spans="1:67" x14ac:dyDescent="0.25">
      <c r="B48" s="122" t="s">
        <v>2052</v>
      </c>
      <c r="E48" s="122">
        <v>2020</v>
      </c>
      <c r="P48" s="122">
        <v>7</v>
      </c>
      <c r="Q48" s="122" t="s">
        <v>2053</v>
      </c>
      <c r="R48" s="122">
        <v>8</v>
      </c>
      <c r="S48" s="122" t="s">
        <v>1054</v>
      </c>
      <c r="X48" s="122">
        <v>11</v>
      </c>
      <c r="Y48" s="122" t="s">
        <v>2054</v>
      </c>
      <c r="Z48" s="122">
        <v>12</v>
      </c>
      <c r="AA48" s="122" t="s">
        <v>2055</v>
      </c>
      <c r="AB48" s="122">
        <v>13</v>
      </c>
      <c r="AC48" s="122" t="s">
        <v>2056</v>
      </c>
      <c r="AD48" s="122">
        <v>14</v>
      </c>
      <c r="AE48" s="122" t="s">
        <v>2057</v>
      </c>
      <c r="AF48" s="122">
        <v>15</v>
      </c>
      <c r="AG48" s="122" t="s">
        <v>2058</v>
      </c>
      <c r="AH48" s="122">
        <v>16</v>
      </c>
      <c r="AI48" s="122" t="s">
        <v>2059</v>
      </c>
      <c r="AN48" s="122">
        <v>19</v>
      </c>
      <c r="AO48" s="122" t="s">
        <v>2060</v>
      </c>
      <c r="AP48" s="122">
        <v>20</v>
      </c>
      <c r="AQ48" s="122" t="s">
        <v>2061</v>
      </c>
      <c r="AR48" s="122">
        <v>21</v>
      </c>
      <c r="AS48" s="122" t="s">
        <v>2062</v>
      </c>
      <c r="AX48" s="122">
        <v>24</v>
      </c>
      <c r="AY48" s="122" t="s">
        <v>2063</v>
      </c>
      <c r="BB48" s="122">
        <v>26</v>
      </c>
      <c r="BC48" s="122" t="s">
        <v>2064</v>
      </c>
      <c r="BH48" s="122">
        <v>29</v>
      </c>
      <c r="BI48" s="122" t="s">
        <v>2065</v>
      </c>
      <c r="BJ48" s="122">
        <v>30</v>
      </c>
      <c r="BK48" s="122" t="s">
        <v>2066</v>
      </c>
      <c r="BL48" s="122">
        <v>31</v>
      </c>
      <c r="BM48" s="122" t="s">
        <v>2067</v>
      </c>
      <c r="BN48" s="122">
        <v>32</v>
      </c>
      <c r="BO48" s="122" t="s">
        <v>2068</v>
      </c>
    </row>
    <row r="49" spans="5:67" x14ac:dyDescent="0.25">
      <c r="E49" s="122">
        <v>2021</v>
      </c>
      <c r="P49" s="122">
        <v>7</v>
      </c>
      <c r="Q49" s="122" t="s">
        <v>2069</v>
      </c>
      <c r="R49" s="122">
        <v>8</v>
      </c>
      <c r="S49" s="122" t="s">
        <v>2070</v>
      </c>
      <c r="Z49" s="122">
        <v>12</v>
      </c>
      <c r="AA49" s="122" t="s">
        <v>2071</v>
      </c>
      <c r="AB49" s="122">
        <v>13</v>
      </c>
      <c r="AC49" s="122" t="s">
        <v>2072</v>
      </c>
      <c r="AD49" s="122">
        <v>14</v>
      </c>
      <c r="AE49" s="122" t="s">
        <v>2073</v>
      </c>
      <c r="AF49" s="122">
        <v>15</v>
      </c>
      <c r="AG49" s="122" t="s">
        <v>2074</v>
      </c>
      <c r="AH49" s="122">
        <v>16</v>
      </c>
      <c r="AI49" s="122" t="s">
        <v>1452</v>
      </c>
      <c r="AN49" s="122">
        <v>19</v>
      </c>
      <c r="AO49" s="122" t="s">
        <v>2075</v>
      </c>
      <c r="AP49" s="122">
        <v>20</v>
      </c>
      <c r="AQ49" s="122" t="s">
        <v>2076</v>
      </c>
      <c r="AR49" s="122">
        <v>21</v>
      </c>
      <c r="AS49" s="122" t="s">
        <v>2077</v>
      </c>
      <c r="AX49" s="122">
        <v>24</v>
      </c>
      <c r="AY49" s="122" t="s">
        <v>2078</v>
      </c>
      <c r="BB49" s="122">
        <v>26</v>
      </c>
      <c r="BC49" s="122" t="s">
        <v>2079</v>
      </c>
      <c r="BH49" s="122">
        <v>29</v>
      </c>
      <c r="BI49" s="122" t="s">
        <v>2080</v>
      </c>
      <c r="BJ49" s="122">
        <v>30</v>
      </c>
      <c r="BK49" s="122" t="s">
        <v>2081</v>
      </c>
      <c r="BL49" s="122">
        <v>31</v>
      </c>
      <c r="BM49" s="122" t="s">
        <v>2082</v>
      </c>
      <c r="BN49" s="122">
        <v>32</v>
      </c>
      <c r="BO49" s="122" t="s">
        <v>2083</v>
      </c>
    </row>
    <row r="50" spans="5:67" x14ac:dyDescent="0.25">
      <c r="E50" s="122">
        <v>2022</v>
      </c>
      <c r="P50" s="122">
        <v>7</v>
      </c>
      <c r="Q50" s="122" t="s">
        <v>2084</v>
      </c>
      <c r="R50" s="122">
        <v>8</v>
      </c>
      <c r="S50" s="122" t="s">
        <v>2085</v>
      </c>
      <c r="Z50" s="122">
        <v>12</v>
      </c>
      <c r="AA50" s="122" t="s">
        <v>2086</v>
      </c>
      <c r="AB50" s="122">
        <v>13</v>
      </c>
      <c r="AC50" s="122" t="s">
        <v>2087</v>
      </c>
      <c r="AD50" s="122">
        <v>14</v>
      </c>
      <c r="AE50" s="122" t="s">
        <v>1213</v>
      </c>
      <c r="AF50" s="122">
        <v>15</v>
      </c>
      <c r="AG50" s="122" t="s">
        <v>2088</v>
      </c>
      <c r="AH50" s="122">
        <v>16</v>
      </c>
      <c r="AI50" s="122" t="s">
        <v>2089</v>
      </c>
      <c r="AN50" s="122">
        <v>19</v>
      </c>
      <c r="AO50" s="122" t="s">
        <v>1841</v>
      </c>
      <c r="AP50" s="122">
        <v>20</v>
      </c>
      <c r="AQ50" s="122" t="s">
        <v>2090</v>
      </c>
      <c r="AR50" s="122">
        <v>21</v>
      </c>
      <c r="AS50" s="122" t="s">
        <v>2091</v>
      </c>
      <c r="AX50" s="122">
        <v>24</v>
      </c>
      <c r="AY50" s="122" t="s">
        <v>2092</v>
      </c>
      <c r="BB50" s="122">
        <v>26</v>
      </c>
      <c r="BC50" s="122" t="s">
        <v>2093</v>
      </c>
      <c r="BH50" s="122">
        <v>29</v>
      </c>
      <c r="BI50" s="122" t="s">
        <v>2094</v>
      </c>
      <c r="BJ50" s="122">
        <v>30</v>
      </c>
      <c r="BK50" s="122" t="s">
        <v>2095</v>
      </c>
      <c r="BL50" s="122">
        <v>31</v>
      </c>
      <c r="BM50" s="122" t="s">
        <v>2096</v>
      </c>
      <c r="BN50" s="122">
        <v>32</v>
      </c>
      <c r="BO50" s="122" t="s">
        <v>2097</v>
      </c>
    </row>
    <row r="51" spans="5:67" x14ac:dyDescent="0.25">
      <c r="E51" s="122">
        <v>2023</v>
      </c>
      <c r="P51" s="122">
        <v>7</v>
      </c>
      <c r="Q51" s="122" t="s">
        <v>2098</v>
      </c>
      <c r="R51" s="122">
        <v>8</v>
      </c>
      <c r="S51" s="122" t="s">
        <v>2099</v>
      </c>
      <c r="Z51" s="122">
        <v>12</v>
      </c>
      <c r="AA51" s="122" t="s">
        <v>2100</v>
      </c>
      <c r="AB51" s="122">
        <v>13</v>
      </c>
      <c r="AC51" s="122" t="s">
        <v>2101</v>
      </c>
      <c r="AD51" s="122">
        <v>14</v>
      </c>
      <c r="AE51" s="122" t="s">
        <v>2102</v>
      </c>
      <c r="AF51" s="122">
        <v>15</v>
      </c>
      <c r="AG51" s="122" t="s">
        <v>2103</v>
      </c>
      <c r="AH51" s="122">
        <v>16</v>
      </c>
      <c r="AI51" s="122" t="s">
        <v>2104</v>
      </c>
      <c r="AN51" s="122">
        <v>19</v>
      </c>
      <c r="AO51" s="122" t="s">
        <v>2105</v>
      </c>
      <c r="AP51" s="122">
        <v>20</v>
      </c>
      <c r="AQ51" s="122" t="s">
        <v>2106</v>
      </c>
      <c r="AR51" s="122">
        <v>21</v>
      </c>
      <c r="AS51" s="122" t="s">
        <v>2107</v>
      </c>
      <c r="AX51" s="122">
        <v>24</v>
      </c>
      <c r="AY51" s="122" t="s">
        <v>2108</v>
      </c>
      <c r="BB51" s="122">
        <v>26</v>
      </c>
      <c r="BC51" s="122" t="s">
        <v>2109</v>
      </c>
      <c r="BH51" s="122">
        <v>29</v>
      </c>
      <c r="BI51" s="122" t="s">
        <v>2110</v>
      </c>
      <c r="BJ51" s="122">
        <v>30</v>
      </c>
      <c r="BK51" s="122" t="s">
        <v>2062</v>
      </c>
      <c r="BL51" s="122">
        <v>31</v>
      </c>
      <c r="BM51" s="122" t="s">
        <v>2111</v>
      </c>
      <c r="BN51" s="122">
        <v>32</v>
      </c>
      <c r="BO51" s="122" t="s">
        <v>2112</v>
      </c>
    </row>
    <row r="52" spans="5:67" x14ac:dyDescent="0.25">
      <c r="E52" s="122">
        <v>2024</v>
      </c>
      <c r="P52" s="122">
        <v>7</v>
      </c>
      <c r="Q52" s="122" t="s">
        <v>2113</v>
      </c>
      <c r="R52" s="122">
        <v>8</v>
      </c>
      <c r="S52" s="122" t="s">
        <v>2114</v>
      </c>
      <c r="Z52" s="122">
        <v>12</v>
      </c>
      <c r="AA52" s="122" t="s">
        <v>2115</v>
      </c>
      <c r="AB52" s="122">
        <v>13</v>
      </c>
      <c r="AC52" s="122" t="s">
        <v>2116</v>
      </c>
      <c r="AD52" s="122">
        <v>14</v>
      </c>
      <c r="AE52" s="122" t="s">
        <v>2117</v>
      </c>
      <c r="AF52" s="122">
        <v>15</v>
      </c>
      <c r="AG52" s="122" t="s">
        <v>2118</v>
      </c>
      <c r="AH52" s="122">
        <v>16</v>
      </c>
      <c r="AI52" s="122" t="s">
        <v>2119</v>
      </c>
      <c r="AN52" s="122">
        <v>19</v>
      </c>
      <c r="AO52" s="122" t="s">
        <v>2120</v>
      </c>
      <c r="AP52" s="122">
        <v>20</v>
      </c>
      <c r="AQ52" s="122" t="s">
        <v>2121</v>
      </c>
      <c r="AR52" s="122">
        <v>21</v>
      </c>
      <c r="AS52" s="122" t="s">
        <v>2122</v>
      </c>
      <c r="AX52" s="122">
        <v>24</v>
      </c>
      <c r="AY52" s="122" t="s">
        <v>2123</v>
      </c>
      <c r="BB52" s="122">
        <v>26</v>
      </c>
      <c r="BC52" s="122" t="s">
        <v>2124</v>
      </c>
      <c r="BH52" s="122">
        <v>29</v>
      </c>
      <c r="BI52" s="122" t="s">
        <v>1066</v>
      </c>
      <c r="BJ52" s="122">
        <v>30</v>
      </c>
      <c r="BK52" s="122" t="s">
        <v>2125</v>
      </c>
      <c r="BL52" s="122">
        <v>31</v>
      </c>
      <c r="BM52" s="122" t="s">
        <v>2126</v>
      </c>
      <c r="BN52" s="122">
        <v>32</v>
      </c>
      <c r="BO52" s="122" t="s">
        <v>2127</v>
      </c>
    </row>
    <row r="53" spans="5:67" x14ac:dyDescent="0.25">
      <c r="E53" s="122">
        <v>2025</v>
      </c>
      <c r="P53" s="122">
        <v>7</v>
      </c>
      <c r="Q53" s="122" t="s">
        <v>1452</v>
      </c>
      <c r="R53" s="122">
        <v>8</v>
      </c>
      <c r="S53" s="122" t="s">
        <v>1548</v>
      </c>
      <c r="Z53" s="122">
        <v>12</v>
      </c>
      <c r="AA53" s="122" t="s">
        <v>2128</v>
      </c>
      <c r="AB53" s="122">
        <v>13</v>
      </c>
      <c r="AC53" s="122" t="s">
        <v>2129</v>
      </c>
      <c r="AD53" s="122">
        <v>14</v>
      </c>
      <c r="AE53" s="122" t="s">
        <v>2130</v>
      </c>
      <c r="AF53" s="122">
        <v>15</v>
      </c>
      <c r="AG53" s="122" t="s">
        <v>2131</v>
      </c>
      <c r="AH53" s="122">
        <v>16</v>
      </c>
      <c r="AI53" s="122" t="s">
        <v>1581</v>
      </c>
      <c r="AN53" s="122">
        <v>19</v>
      </c>
      <c r="AO53" s="122" t="s">
        <v>2132</v>
      </c>
      <c r="AP53" s="122">
        <v>20</v>
      </c>
      <c r="AQ53" s="122" t="s">
        <v>2133</v>
      </c>
      <c r="AR53" s="122">
        <v>21</v>
      </c>
      <c r="AS53" s="122" t="s">
        <v>1467</v>
      </c>
      <c r="AX53" s="122">
        <v>24</v>
      </c>
      <c r="AY53" s="122" t="s">
        <v>2134</v>
      </c>
      <c r="BB53" s="122">
        <v>26</v>
      </c>
      <c r="BC53" s="122" t="s">
        <v>2135</v>
      </c>
      <c r="BH53" s="122">
        <v>29</v>
      </c>
      <c r="BI53" s="122" t="s">
        <v>2136</v>
      </c>
      <c r="BJ53" s="122">
        <v>30</v>
      </c>
      <c r="BK53" s="122" t="s">
        <v>2137</v>
      </c>
      <c r="BL53" s="122">
        <v>31</v>
      </c>
      <c r="BM53" s="122" t="s">
        <v>2138</v>
      </c>
      <c r="BN53" s="122">
        <v>32</v>
      </c>
      <c r="BO53" s="122" t="s">
        <v>2139</v>
      </c>
    </row>
    <row r="54" spans="5:67" x14ac:dyDescent="0.25">
      <c r="E54" s="122">
        <v>2026</v>
      </c>
      <c r="P54" s="122">
        <v>7</v>
      </c>
      <c r="Q54" s="122" t="s">
        <v>2140</v>
      </c>
      <c r="R54" s="122">
        <v>8</v>
      </c>
      <c r="S54" s="122" t="s">
        <v>2141</v>
      </c>
      <c r="Z54" s="122">
        <v>12</v>
      </c>
      <c r="AA54" s="122" t="s">
        <v>2142</v>
      </c>
      <c r="AB54" s="122">
        <v>13</v>
      </c>
      <c r="AC54" s="122" t="s">
        <v>2143</v>
      </c>
      <c r="AD54" s="122">
        <v>14</v>
      </c>
      <c r="AE54" s="122" t="s">
        <v>2144</v>
      </c>
      <c r="AF54" s="122">
        <v>15</v>
      </c>
      <c r="AG54" s="122" t="s">
        <v>1100</v>
      </c>
      <c r="AH54" s="122">
        <v>16</v>
      </c>
      <c r="AI54" s="122" t="s">
        <v>1259</v>
      </c>
      <c r="AP54" s="122">
        <v>20</v>
      </c>
      <c r="AQ54" s="122" t="s">
        <v>2145</v>
      </c>
      <c r="AR54" s="122">
        <v>21</v>
      </c>
      <c r="AS54" s="122" t="s">
        <v>2146</v>
      </c>
      <c r="AX54" s="122">
        <v>24</v>
      </c>
      <c r="AY54" s="122" t="s">
        <v>2147</v>
      </c>
      <c r="BB54" s="122">
        <v>26</v>
      </c>
      <c r="BC54" s="122" t="s">
        <v>1672</v>
      </c>
      <c r="BH54" s="122">
        <v>29</v>
      </c>
      <c r="BI54" s="122" t="s">
        <v>2148</v>
      </c>
      <c r="BJ54" s="122">
        <v>30</v>
      </c>
      <c r="BK54" s="122" t="s">
        <v>2149</v>
      </c>
      <c r="BL54" s="122">
        <v>31</v>
      </c>
      <c r="BM54" s="122" t="s">
        <v>2150</v>
      </c>
      <c r="BN54" s="122">
        <v>32</v>
      </c>
      <c r="BO54" s="122" t="s">
        <v>2151</v>
      </c>
    </row>
    <row r="55" spans="5:67" x14ac:dyDescent="0.25">
      <c r="E55" s="122">
        <v>2027</v>
      </c>
      <c r="P55" s="122">
        <v>7</v>
      </c>
      <c r="Q55" s="122" t="s">
        <v>2152</v>
      </c>
      <c r="R55" s="122">
        <v>8</v>
      </c>
      <c r="S55" s="122" t="s">
        <v>2153</v>
      </c>
      <c r="Z55" s="122">
        <v>12</v>
      </c>
      <c r="AA55" s="122" t="s">
        <v>2154</v>
      </c>
      <c r="AB55" s="122">
        <v>13</v>
      </c>
      <c r="AC55" s="122" t="s">
        <v>2155</v>
      </c>
      <c r="AD55" s="122">
        <v>14</v>
      </c>
      <c r="AE55" s="122" t="s">
        <v>2156</v>
      </c>
      <c r="AF55" s="122">
        <v>15</v>
      </c>
      <c r="AG55" s="122" t="s">
        <v>2157</v>
      </c>
      <c r="AH55" s="122">
        <v>16</v>
      </c>
      <c r="AI55" s="122" t="s">
        <v>2158</v>
      </c>
      <c r="AP55" s="122">
        <v>20</v>
      </c>
      <c r="AQ55" s="122" t="s">
        <v>2159</v>
      </c>
      <c r="AR55" s="122">
        <v>21</v>
      </c>
      <c r="AS55" s="122" t="s">
        <v>1764</v>
      </c>
      <c r="AX55" s="122">
        <v>24</v>
      </c>
      <c r="AY55" s="122" t="s">
        <v>2160</v>
      </c>
      <c r="BB55" s="122">
        <v>26</v>
      </c>
      <c r="BC55" s="122" t="s">
        <v>1493</v>
      </c>
      <c r="BH55" s="122">
        <v>29</v>
      </c>
      <c r="BI55" s="122" t="s">
        <v>2161</v>
      </c>
      <c r="BJ55" s="122">
        <v>30</v>
      </c>
      <c r="BK55" s="122" t="s">
        <v>2162</v>
      </c>
      <c r="BL55" s="122">
        <v>31</v>
      </c>
      <c r="BM55" s="122" t="s">
        <v>2163</v>
      </c>
      <c r="BN55" s="122">
        <v>32</v>
      </c>
      <c r="BO55" s="122" t="s">
        <v>2164</v>
      </c>
    </row>
    <row r="56" spans="5:67" x14ac:dyDescent="0.25">
      <c r="E56" s="122">
        <v>2028</v>
      </c>
      <c r="P56" s="122">
        <v>7</v>
      </c>
      <c r="Q56" s="122" t="s">
        <v>2165</v>
      </c>
      <c r="R56" s="122">
        <v>8</v>
      </c>
      <c r="S56" s="122" t="s">
        <v>2166</v>
      </c>
      <c r="Z56" s="122">
        <v>12</v>
      </c>
      <c r="AA56" s="122" t="s">
        <v>2167</v>
      </c>
      <c r="AB56" s="122">
        <v>13</v>
      </c>
      <c r="AC56" s="122" t="s">
        <v>2168</v>
      </c>
      <c r="AD56" s="122">
        <v>14</v>
      </c>
      <c r="AE56" s="122" t="s">
        <v>2169</v>
      </c>
      <c r="AF56" s="122">
        <v>15</v>
      </c>
      <c r="AG56" s="122" t="s">
        <v>2170</v>
      </c>
      <c r="AH56" s="122">
        <v>16</v>
      </c>
      <c r="AI56" s="122" t="s">
        <v>2171</v>
      </c>
      <c r="AP56" s="122">
        <v>20</v>
      </c>
      <c r="AQ56" s="122" t="s">
        <v>2172</v>
      </c>
      <c r="AR56" s="122">
        <v>21</v>
      </c>
      <c r="AS56" s="122" t="s">
        <v>2173</v>
      </c>
      <c r="AX56" s="122">
        <v>24</v>
      </c>
      <c r="AY56" s="122" t="s">
        <v>2174</v>
      </c>
      <c r="BB56" s="122">
        <v>26</v>
      </c>
      <c r="BC56" s="122" t="s">
        <v>2175</v>
      </c>
      <c r="BH56" s="122">
        <v>29</v>
      </c>
      <c r="BI56" s="122" t="s">
        <v>2176</v>
      </c>
      <c r="BJ56" s="122">
        <v>30</v>
      </c>
      <c r="BK56" s="122" t="s">
        <v>2177</v>
      </c>
      <c r="BL56" s="122">
        <v>31</v>
      </c>
      <c r="BM56" s="122" t="s">
        <v>2178</v>
      </c>
      <c r="BN56" s="122">
        <v>32</v>
      </c>
      <c r="BO56" s="122" t="s">
        <v>2179</v>
      </c>
    </row>
    <row r="57" spans="5:67" x14ac:dyDescent="0.25">
      <c r="E57" s="122">
        <v>2029</v>
      </c>
      <c r="P57" s="122">
        <v>7</v>
      </c>
      <c r="Q57" s="122" t="s">
        <v>2180</v>
      </c>
      <c r="R57" s="122">
        <v>8</v>
      </c>
      <c r="S57" s="122" t="s">
        <v>2181</v>
      </c>
      <c r="Z57" s="122">
        <v>12</v>
      </c>
      <c r="AA57" s="122" t="s">
        <v>2182</v>
      </c>
      <c r="AB57" s="122">
        <v>13</v>
      </c>
      <c r="AC57" s="122" t="s">
        <v>2183</v>
      </c>
      <c r="AD57" s="122">
        <v>14</v>
      </c>
      <c r="AE57" s="122" t="s">
        <v>2184</v>
      </c>
      <c r="AF57" s="122">
        <v>15</v>
      </c>
      <c r="AG57" s="122" t="s">
        <v>2185</v>
      </c>
      <c r="AH57" s="122">
        <v>16</v>
      </c>
      <c r="AI57" s="122" t="s">
        <v>2186</v>
      </c>
      <c r="AP57" s="122">
        <v>20</v>
      </c>
      <c r="AQ57" s="122" t="s">
        <v>2187</v>
      </c>
      <c r="AR57" s="122">
        <v>21</v>
      </c>
      <c r="AS57" s="122" t="s">
        <v>2188</v>
      </c>
      <c r="AX57" s="122">
        <v>24</v>
      </c>
      <c r="AY57" s="122" t="s">
        <v>2189</v>
      </c>
      <c r="BB57" s="122">
        <v>26</v>
      </c>
      <c r="BC57" s="122" t="s">
        <v>2190</v>
      </c>
      <c r="BH57" s="122">
        <v>29</v>
      </c>
      <c r="BI57" s="122" t="s">
        <v>2191</v>
      </c>
      <c r="BJ57" s="122">
        <v>30</v>
      </c>
      <c r="BK57" s="122" t="s">
        <v>2192</v>
      </c>
      <c r="BL57" s="122">
        <v>31</v>
      </c>
      <c r="BM57" s="122" t="s">
        <v>2193</v>
      </c>
      <c r="BN57" s="122">
        <v>32</v>
      </c>
      <c r="BO57" s="122" t="s">
        <v>2194</v>
      </c>
    </row>
    <row r="58" spans="5:67" x14ac:dyDescent="0.25">
      <c r="E58" s="122">
        <v>2030</v>
      </c>
      <c r="P58" s="122">
        <v>7</v>
      </c>
      <c r="Q58" s="122" t="s">
        <v>2195</v>
      </c>
      <c r="R58" s="122">
        <v>8</v>
      </c>
      <c r="S58" s="122" t="s">
        <v>1493</v>
      </c>
      <c r="Z58" s="122">
        <v>12</v>
      </c>
      <c r="AA58" s="122" t="s">
        <v>2196</v>
      </c>
      <c r="AB58" s="122">
        <v>13</v>
      </c>
      <c r="AC58" s="122" t="s">
        <v>2197</v>
      </c>
      <c r="AD58" s="122">
        <v>14</v>
      </c>
      <c r="AE58" s="122" t="s">
        <v>2198</v>
      </c>
      <c r="AF58" s="122">
        <v>15</v>
      </c>
      <c r="AG58" s="122" t="s">
        <v>1718</v>
      </c>
      <c r="AH58" s="122">
        <v>16</v>
      </c>
      <c r="AI58" s="122" t="s">
        <v>2199</v>
      </c>
      <c r="AP58" s="122">
        <v>20</v>
      </c>
      <c r="AQ58" s="122" t="s">
        <v>2200</v>
      </c>
      <c r="AR58" s="122">
        <v>21</v>
      </c>
      <c r="AS58" s="122" t="s">
        <v>2201</v>
      </c>
      <c r="AX58" s="122">
        <v>24</v>
      </c>
      <c r="AY58" s="122" t="s">
        <v>2202</v>
      </c>
      <c r="BB58" s="122">
        <v>26</v>
      </c>
      <c r="BC58" s="122" t="s">
        <v>2203</v>
      </c>
      <c r="BH58" s="122">
        <v>29</v>
      </c>
      <c r="BI58" s="122" t="s">
        <v>2204</v>
      </c>
      <c r="BJ58" s="122">
        <v>30</v>
      </c>
      <c r="BK58" s="122" t="s">
        <v>2205</v>
      </c>
      <c r="BL58" s="122">
        <v>31</v>
      </c>
      <c r="BM58" s="122" t="s">
        <v>2206</v>
      </c>
      <c r="BN58" s="122">
        <v>32</v>
      </c>
      <c r="BO58" s="122" t="s">
        <v>2189</v>
      </c>
    </row>
    <row r="59" spans="5:67" x14ac:dyDescent="0.25">
      <c r="E59" s="122">
        <v>2031</v>
      </c>
      <c r="P59" s="122">
        <v>7</v>
      </c>
      <c r="Q59" s="122" t="s">
        <v>2207</v>
      </c>
      <c r="R59" s="122">
        <v>8</v>
      </c>
      <c r="S59" s="122" t="s">
        <v>2208</v>
      </c>
      <c r="Z59" s="122">
        <v>12</v>
      </c>
      <c r="AA59" s="122" t="s">
        <v>2209</v>
      </c>
      <c r="AB59" s="122">
        <v>13</v>
      </c>
      <c r="AC59" s="122" t="s">
        <v>2210</v>
      </c>
      <c r="AD59" s="122">
        <v>14</v>
      </c>
      <c r="AE59" s="122" t="s">
        <v>1922</v>
      </c>
      <c r="AF59" s="122">
        <v>15</v>
      </c>
      <c r="AG59" s="122" t="s">
        <v>1877</v>
      </c>
      <c r="AH59" s="122">
        <v>16</v>
      </c>
      <c r="AI59" s="122" t="s">
        <v>2211</v>
      </c>
      <c r="AP59" s="122">
        <v>20</v>
      </c>
      <c r="AQ59" s="122" t="s">
        <v>2212</v>
      </c>
      <c r="AR59" s="122">
        <v>21</v>
      </c>
      <c r="AS59" s="122" t="s">
        <v>2213</v>
      </c>
      <c r="AX59" s="122">
        <v>24</v>
      </c>
      <c r="AY59" s="122" t="s">
        <v>2214</v>
      </c>
      <c r="BB59" s="122">
        <v>26</v>
      </c>
      <c r="BC59" s="122" t="s">
        <v>2215</v>
      </c>
      <c r="BH59" s="122">
        <v>29</v>
      </c>
      <c r="BI59" s="122" t="s">
        <v>2216</v>
      </c>
      <c r="BJ59" s="122">
        <v>30</v>
      </c>
      <c r="BK59" s="122" t="s">
        <v>2217</v>
      </c>
      <c r="BL59" s="122">
        <v>31</v>
      </c>
      <c r="BM59" s="122" t="s">
        <v>2218</v>
      </c>
      <c r="BN59" s="122">
        <v>32</v>
      </c>
      <c r="BO59" s="122" t="s">
        <v>2219</v>
      </c>
    </row>
    <row r="60" spans="5:67" x14ac:dyDescent="0.25">
      <c r="E60" s="122">
        <v>2032</v>
      </c>
      <c r="P60" s="122">
        <v>7</v>
      </c>
      <c r="Q60" s="122" t="s">
        <v>2220</v>
      </c>
      <c r="R60" s="122">
        <v>8</v>
      </c>
      <c r="S60" s="122" t="s">
        <v>2221</v>
      </c>
      <c r="Z60" s="122">
        <v>12</v>
      </c>
      <c r="AA60" s="122" t="s">
        <v>2222</v>
      </c>
      <c r="AB60" s="122">
        <v>13</v>
      </c>
      <c r="AC60" s="122" t="s">
        <v>2223</v>
      </c>
      <c r="AD60" s="122">
        <v>14</v>
      </c>
      <c r="AE60" s="122" t="s">
        <v>2224</v>
      </c>
      <c r="AF60" s="122">
        <v>15</v>
      </c>
      <c r="AG60" s="122" t="s">
        <v>2225</v>
      </c>
      <c r="AH60" s="122">
        <v>16</v>
      </c>
      <c r="AI60" s="122" t="s">
        <v>1054</v>
      </c>
      <c r="AP60" s="122">
        <v>20</v>
      </c>
      <c r="AQ60" s="122" t="s">
        <v>2226</v>
      </c>
      <c r="AR60" s="122">
        <v>21</v>
      </c>
      <c r="AS60" s="122" t="s">
        <v>2227</v>
      </c>
      <c r="AX60" s="122">
        <v>24</v>
      </c>
      <c r="AY60" s="122" t="s">
        <v>1909</v>
      </c>
      <c r="BB60" s="122">
        <v>26</v>
      </c>
      <c r="BC60" s="122" t="s">
        <v>2228</v>
      </c>
      <c r="BH60" s="122">
        <v>29</v>
      </c>
      <c r="BI60" s="122" t="s">
        <v>2229</v>
      </c>
      <c r="BJ60" s="122">
        <v>30</v>
      </c>
      <c r="BK60" s="122" t="s">
        <v>2230</v>
      </c>
      <c r="BL60" s="122">
        <v>31</v>
      </c>
      <c r="BM60" s="122" t="s">
        <v>2231</v>
      </c>
      <c r="BN60" s="122">
        <v>32</v>
      </c>
      <c r="BO60" s="122" t="s">
        <v>1069</v>
      </c>
    </row>
    <row r="61" spans="5:67" x14ac:dyDescent="0.25">
      <c r="E61" s="122">
        <v>2033</v>
      </c>
      <c r="P61" s="122">
        <v>7</v>
      </c>
      <c r="Q61" s="122" t="s">
        <v>2232</v>
      </c>
      <c r="R61" s="122">
        <v>8</v>
      </c>
      <c r="S61" s="122" t="s">
        <v>2233</v>
      </c>
      <c r="Z61" s="122">
        <v>12</v>
      </c>
      <c r="AA61" s="122" t="s">
        <v>2234</v>
      </c>
      <c r="AB61" s="122">
        <v>13</v>
      </c>
      <c r="AC61" s="122" t="s">
        <v>2235</v>
      </c>
      <c r="AD61" s="122">
        <v>14</v>
      </c>
      <c r="AE61" s="122" t="s">
        <v>2236</v>
      </c>
      <c r="AF61" s="122">
        <v>15</v>
      </c>
      <c r="AG61" s="122" t="s">
        <v>1054</v>
      </c>
      <c r="AH61" s="122">
        <v>16</v>
      </c>
      <c r="AI61" s="122" t="s">
        <v>2237</v>
      </c>
      <c r="AP61" s="122">
        <v>20</v>
      </c>
      <c r="AQ61" s="122" t="s">
        <v>2238</v>
      </c>
      <c r="AR61" s="122">
        <v>21</v>
      </c>
      <c r="AS61" s="122" t="s">
        <v>2239</v>
      </c>
      <c r="BB61" s="122">
        <v>26</v>
      </c>
      <c r="BC61" s="122" t="s">
        <v>2240</v>
      </c>
      <c r="BH61" s="122">
        <v>29</v>
      </c>
      <c r="BI61" s="122" t="s">
        <v>2241</v>
      </c>
      <c r="BJ61" s="122">
        <v>30</v>
      </c>
      <c r="BK61" s="122" t="s">
        <v>2242</v>
      </c>
      <c r="BL61" s="122">
        <v>31</v>
      </c>
      <c r="BM61" s="122" t="s">
        <v>2243</v>
      </c>
    </row>
    <row r="62" spans="5:67" x14ac:dyDescent="0.25">
      <c r="E62" s="122">
        <v>2034</v>
      </c>
      <c r="P62" s="122">
        <v>7</v>
      </c>
      <c r="Q62" s="122" t="s">
        <v>2244</v>
      </c>
      <c r="R62" s="122">
        <v>8</v>
      </c>
      <c r="S62" s="122" t="s">
        <v>2245</v>
      </c>
      <c r="Z62" s="122">
        <v>12</v>
      </c>
      <c r="AA62" s="122" t="s">
        <v>2246</v>
      </c>
      <c r="AB62" s="122">
        <v>13</v>
      </c>
      <c r="AC62" s="122" t="s">
        <v>2247</v>
      </c>
      <c r="AD62" s="122">
        <v>14</v>
      </c>
      <c r="AE62" s="122" t="s">
        <v>2248</v>
      </c>
      <c r="AF62" s="122">
        <v>15</v>
      </c>
      <c r="AG62" s="122" t="s">
        <v>2249</v>
      </c>
      <c r="AH62" s="122">
        <v>16</v>
      </c>
      <c r="AI62" s="122" t="s">
        <v>2250</v>
      </c>
      <c r="AP62" s="122">
        <v>20</v>
      </c>
      <c r="AQ62" s="122" t="s">
        <v>2251</v>
      </c>
      <c r="AR62" s="122">
        <v>21</v>
      </c>
      <c r="AS62" s="122" t="s">
        <v>2252</v>
      </c>
      <c r="BB62" s="122">
        <v>26</v>
      </c>
      <c r="BC62" s="122" t="s">
        <v>2253</v>
      </c>
      <c r="BH62" s="122">
        <v>29</v>
      </c>
      <c r="BI62" s="122" t="s">
        <v>2254</v>
      </c>
      <c r="BJ62" s="122">
        <v>30</v>
      </c>
      <c r="BK62" s="122" t="s">
        <v>2255</v>
      </c>
      <c r="BL62" s="122">
        <v>31</v>
      </c>
      <c r="BM62" s="122" t="s">
        <v>1678</v>
      </c>
    </row>
    <row r="63" spans="5:67" x14ac:dyDescent="0.25">
      <c r="E63" s="122">
        <v>2035</v>
      </c>
      <c r="P63" s="122">
        <v>7</v>
      </c>
      <c r="Q63" s="122" t="s">
        <v>2256</v>
      </c>
      <c r="R63" s="122">
        <v>8</v>
      </c>
      <c r="S63" s="122" t="s">
        <v>2257</v>
      </c>
      <c r="Z63" s="122">
        <v>12</v>
      </c>
      <c r="AA63" s="122" t="s">
        <v>2258</v>
      </c>
      <c r="AB63" s="122">
        <v>13</v>
      </c>
      <c r="AC63" s="122" t="s">
        <v>2259</v>
      </c>
      <c r="AD63" s="122">
        <v>14</v>
      </c>
      <c r="AE63" s="122" t="s">
        <v>2260</v>
      </c>
      <c r="AF63" s="122">
        <v>15</v>
      </c>
      <c r="AG63" s="122" t="s">
        <v>2261</v>
      </c>
      <c r="AH63" s="122">
        <v>16</v>
      </c>
      <c r="AI63" s="122" t="s">
        <v>2262</v>
      </c>
      <c r="AP63" s="122">
        <v>20</v>
      </c>
      <c r="AQ63" s="122" t="s">
        <v>2263</v>
      </c>
      <c r="AR63" s="122">
        <v>21</v>
      </c>
      <c r="AS63" s="122" t="s">
        <v>2264</v>
      </c>
      <c r="BB63" s="122">
        <v>26</v>
      </c>
      <c r="BC63" s="122" t="s">
        <v>2265</v>
      </c>
      <c r="BJ63" s="122">
        <v>30</v>
      </c>
      <c r="BK63" s="122" t="s">
        <v>2266</v>
      </c>
      <c r="BL63" s="122">
        <v>31</v>
      </c>
      <c r="BM63" s="122" t="s">
        <v>1060</v>
      </c>
    </row>
    <row r="64" spans="5:67" x14ac:dyDescent="0.25">
      <c r="E64" s="122">
        <v>2036</v>
      </c>
      <c r="P64" s="122">
        <v>7</v>
      </c>
      <c r="Q64" s="122" t="s">
        <v>2267</v>
      </c>
      <c r="R64" s="122">
        <v>8</v>
      </c>
      <c r="S64" s="122" t="s">
        <v>2268</v>
      </c>
      <c r="Z64" s="122">
        <v>12</v>
      </c>
      <c r="AA64" s="122" t="s">
        <v>2269</v>
      </c>
      <c r="AB64" s="122">
        <v>13</v>
      </c>
      <c r="AC64" s="122" t="s">
        <v>2270</v>
      </c>
      <c r="AD64" s="122">
        <v>14</v>
      </c>
      <c r="AE64" s="122" t="s">
        <v>2271</v>
      </c>
      <c r="AF64" s="122">
        <v>15</v>
      </c>
      <c r="AG64" s="122" t="s">
        <v>2272</v>
      </c>
      <c r="AH64" s="122">
        <v>16</v>
      </c>
      <c r="AI64" s="122" t="s">
        <v>2273</v>
      </c>
      <c r="AP64" s="122">
        <v>20</v>
      </c>
      <c r="AQ64" s="122" t="s">
        <v>2274</v>
      </c>
      <c r="AR64" s="122">
        <v>21</v>
      </c>
      <c r="AS64" s="122" t="s">
        <v>1572</v>
      </c>
      <c r="BB64" s="122">
        <v>26</v>
      </c>
      <c r="BC64" s="122" t="s">
        <v>2275</v>
      </c>
      <c r="BJ64" s="122">
        <v>30</v>
      </c>
      <c r="BK64" s="122" t="s">
        <v>2276</v>
      </c>
      <c r="BL64" s="122">
        <v>31</v>
      </c>
      <c r="BM64" s="122" t="s">
        <v>2277</v>
      </c>
    </row>
    <row r="65" spans="5:65" x14ac:dyDescent="0.25">
      <c r="E65" s="122">
        <v>2037</v>
      </c>
      <c r="P65" s="122">
        <v>7</v>
      </c>
      <c r="Q65" s="122" t="s">
        <v>2278</v>
      </c>
      <c r="R65" s="122">
        <v>8</v>
      </c>
      <c r="S65" s="122" t="s">
        <v>2279</v>
      </c>
      <c r="Z65" s="122">
        <v>12</v>
      </c>
      <c r="AA65" s="122" t="s">
        <v>2280</v>
      </c>
      <c r="AB65" s="122">
        <v>13</v>
      </c>
      <c r="AC65" s="122" t="s">
        <v>2281</v>
      </c>
      <c r="AD65" s="122">
        <v>14</v>
      </c>
      <c r="AE65" s="122" t="s">
        <v>2282</v>
      </c>
      <c r="AF65" s="122">
        <v>15</v>
      </c>
      <c r="AG65" s="122" t="s">
        <v>2283</v>
      </c>
      <c r="AH65" s="122">
        <v>16</v>
      </c>
      <c r="AI65" s="122" t="s">
        <v>2284</v>
      </c>
      <c r="AP65" s="122">
        <v>20</v>
      </c>
      <c r="AQ65" s="122" t="s">
        <v>2285</v>
      </c>
      <c r="AR65" s="122">
        <v>21</v>
      </c>
      <c r="AS65" s="122" t="s">
        <v>2286</v>
      </c>
      <c r="BB65" s="122">
        <v>26</v>
      </c>
      <c r="BC65" s="122" t="s">
        <v>2287</v>
      </c>
      <c r="BJ65" s="122">
        <v>30</v>
      </c>
      <c r="BK65" s="122" t="s">
        <v>2288</v>
      </c>
      <c r="BL65" s="122">
        <v>31</v>
      </c>
      <c r="BM65" s="122" t="s">
        <v>2289</v>
      </c>
    </row>
    <row r="66" spans="5:65" x14ac:dyDescent="0.25">
      <c r="E66" s="122">
        <v>2038</v>
      </c>
      <c r="P66" s="122">
        <v>7</v>
      </c>
      <c r="Q66" s="122" t="s">
        <v>1941</v>
      </c>
      <c r="R66" s="122">
        <v>8</v>
      </c>
      <c r="S66" s="122" t="s">
        <v>2290</v>
      </c>
      <c r="Z66" s="122">
        <v>12</v>
      </c>
      <c r="AA66" s="122" t="s">
        <v>2291</v>
      </c>
      <c r="AB66" s="122">
        <v>13</v>
      </c>
      <c r="AC66" s="122" t="s">
        <v>2292</v>
      </c>
      <c r="AD66" s="122">
        <v>14</v>
      </c>
      <c r="AE66" s="122" t="s">
        <v>2293</v>
      </c>
      <c r="AF66" s="122">
        <v>15</v>
      </c>
      <c r="AG66" s="122" t="s">
        <v>2294</v>
      </c>
      <c r="AH66" s="122">
        <v>16</v>
      </c>
      <c r="AI66" s="122" t="s">
        <v>2295</v>
      </c>
      <c r="AP66" s="122">
        <v>20</v>
      </c>
      <c r="AQ66" s="122" t="s">
        <v>2296</v>
      </c>
      <c r="AR66" s="122">
        <v>21</v>
      </c>
      <c r="AS66" s="122" t="s">
        <v>2297</v>
      </c>
      <c r="BB66" s="122">
        <v>26</v>
      </c>
      <c r="BC66" s="122" t="s">
        <v>2298</v>
      </c>
      <c r="BJ66" s="122">
        <v>30</v>
      </c>
      <c r="BK66" s="122" t="s">
        <v>2299</v>
      </c>
      <c r="BL66" s="122">
        <v>31</v>
      </c>
      <c r="BM66" s="122" t="s">
        <v>2300</v>
      </c>
    </row>
    <row r="67" spans="5:65" x14ac:dyDescent="0.25">
      <c r="E67" s="122">
        <v>2039</v>
      </c>
      <c r="P67" s="122">
        <v>7</v>
      </c>
      <c r="Q67" s="122" t="s">
        <v>2301</v>
      </c>
      <c r="R67" s="122">
        <v>8</v>
      </c>
      <c r="S67" s="122" t="s">
        <v>2302</v>
      </c>
      <c r="Z67" s="122">
        <v>12</v>
      </c>
      <c r="AA67" s="122" t="s">
        <v>2303</v>
      </c>
      <c r="AB67" s="122">
        <v>13</v>
      </c>
      <c r="AC67" s="122" t="s">
        <v>2304</v>
      </c>
      <c r="AD67" s="122">
        <v>14</v>
      </c>
      <c r="AE67" s="122" t="s">
        <v>2305</v>
      </c>
      <c r="AF67" s="122">
        <v>15</v>
      </c>
      <c r="AG67" s="122" t="s">
        <v>2306</v>
      </c>
      <c r="AH67" s="122">
        <v>16</v>
      </c>
      <c r="AI67" s="122" t="s">
        <v>1548</v>
      </c>
      <c r="AP67" s="122">
        <v>20</v>
      </c>
      <c r="AQ67" s="122" t="s">
        <v>2307</v>
      </c>
      <c r="AR67" s="122">
        <v>21</v>
      </c>
      <c r="AS67" s="122" t="s">
        <v>2308</v>
      </c>
      <c r="BB67" s="122">
        <v>26</v>
      </c>
      <c r="BC67" s="122" t="s">
        <v>2309</v>
      </c>
      <c r="BJ67" s="122">
        <v>30</v>
      </c>
      <c r="BK67" s="122" t="s">
        <v>2310</v>
      </c>
      <c r="BL67" s="122">
        <v>31</v>
      </c>
      <c r="BM67" s="122" t="s">
        <v>1742</v>
      </c>
    </row>
    <row r="68" spans="5:65" x14ac:dyDescent="0.25">
      <c r="E68" s="122">
        <v>2040</v>
      </c>
      <c r="P68" s="122">
        <v>7</v>
      </c>
      <c r="Q68" s="122" t="s">
        <v>2311</v>
      </c>
      <c r="R68" s="122">
        <v>8</v>
      </c>
      <c r="S68" s="122" t="s">
        <v>2312</v>
      </c>
      <c r="Z68" s="122">
        <v>12</v>
      </c>
      <c r="AA68" s="122" t="s">
        <v>2313</v>
      </c>
      <c r="AB68" s="122">
        <v>13</v>
      </c>
      <c r="AC68" s="122" t="s">
        <v>2314</v>
      </c>
      <c r="AD68" s="122">
        <v>14</v>
      </c>
      <c r="AE68" s="122" t="s">
        <v>2315</v>
      </c>
      <c r="AF68" s="122">
        <v>15</v>
      </c>
      <c r="AG68" s="122" t="s">
        <v>2316</v>
      </c>
      <c r="AH68" s="122">
        <v>16</v>
      </c>
      <c r="AI68" s="122" t="s">
        <v>2317</v>
      </c>
      <c r="AP68" s="122">
        <v>20</v>
      </c>
      <c r="AQ68" s="122" t="s">
        <v>2318</v>
      </c>
      <c r="AR68" s="122">
        <v>21</v>
      </c>
      <c r="AS68" s="122" t="s">
        <v>2319</v>
      </c>
      <c r="BB68" s="122">
        <v>26</v>
      </c>
      <c r="BC68" s="122" t="s">
        <v>2320</v>
      </c>
      <c r="BJ68" s="122">
        <v>30</v>
      </c>
      <c r="BK68" s="122" t="s">
        <v>1263</v>
      </c>
      <c r="BL68" s="122">
        <v>31</v>
      </c>
      <c r="BM68" s="122" t="s">
        <v>2321</v>
      </c>
    </row>
    <row r="69" spans="5:65" x14ac:dyDescent="0.25">
      <c r="E69" s="122">
        <v>2041</v>
      </c>
      <c r="P69" s="122">
        <v>7</v>
      </c>
      <c r="Q69" s="122" t="s">
        <v>2322</v>
      </c>
      <c r="R69" s="122">
        <v>8</v>
      </c>
      <c r="S69" s="122" t="s">
        <v>2323</v>
      </c>
      <c r="Z69" s="122">
        <v>12</v>
      </c>
      <c r="AA69" s="122" t="s">
        <v>2324</v>
      </c>
      <c r="AB69" s="122">
        <v>13</v>
      </c>
      <c r="AC69" s="122" t="s">
        <v>2325</v>
      </c>
      <c r="AD69" s="122">
        <v>14</v>
      </c>
      <c r="AE69" s="122" t="s">
        <v>2326</v>
      </c>
      <c r="AF69" s="122">
        <v>15</v>
      </c>
      <c r="AG69" s="122" t="s">
        <v>2327</v>
      </c>
      <c r="AH69" s="122">
        <v>16</v>
      </c>
      <c r="AI69" s="122" t="s">
        <v>2328</v>
      </c>
      <c r="AP69" s="122">
        <v>20</v>
      </c>
      <c r="AQ69" s="122" t="s">
        <v>2329</v>
      </c>
      <c r="AR69" s="122">
        <v>21</v>
      </c>
      <c r="AS69" s="122" t="s">
        <v>1522</v>
      </c>
      <c r="BB69" s="122">
        <v>26</v>
      </c>
      <c r="BC69" s="122" t="s">
        <v>2330</v>
      </c>
      <c r="BJ69" s="122">
        <v>30</v>
      </c>
      <c r="BK69" s="122" t="s">
        <v>2331</v>
      </c>
      <c r="BL69" s="122">
        <v>31</v>
      </c>
      <c r="BM69" s="122" t="s">
        <v>2332</v>
      </c>
    </row>
    <row r="70" spans="5:65" x14ac:dyDescent="0.25">
      <c r="E70" s="122">
        <v>2042</v>
      </c>
      <c r="P70" s="122">
        <v>7</v>
      </c>
      <c r="Q70" s="122" t="s">
        <v>2333</v>
      </c>
      <c r="Z70" s="122">
        <v>12</v>
      </c>
      <c r="AA70" s="122" t="s">
        <v>2334</v>
      </c>
      <c r="AB70" s="122">
        <v>13</v>
      </c>
      <c r="AC70" s="122" t="s">
        <v>2335</v>
      </c>
      <c r="AD70" s="122">
        <v>14</v>
      </c>
      <c r="AE70" s="122" t="s">
        <v>2336</v>
      </c>
      <c r="AF70" s="122">
        <v>15</v>
      </c>
      <c r="AG70" s="122" t="s">
        <v>2337</v>
      </c>
      <c r="AH70" s="122">
        <v>16</v>
      </c>
      <c r="AI70" s="122" t="s">
        <v>2338</v>
      </c>
      <c r="AP70" s="122">
        <v>20</v>
      </c>
      <c r="AQ70" s="122" t="s">
        <v>2339</v>
      </c>
      <c r="AR70" s="122">
        <v>21</v>
      </c>
      <c r="AS70" s="122" t="s">
        <v>1304</v>
      </c>
      <c r="BB70" s="122">
        <v>26</v>
      </c>
      <c r="BC70" s="122" t="s">
        <v>2340</v>
      </c>
      <c r="BJ70" s="122">
        <v>30</v>
      </c>
      <c r="BK70" s="122" t="s">
        <v>2341</v>
      </c>
      <c r="BL70" s="122">
        <v>31</v>
      </c>
      <c r="BM70" s="122" t="s">
        <v>2342</v>
      </c>
    </row>
    <row r="71" spans="5:65" x14ac:dyDescent="0.25">
      <c r="E71" s="122">
        <v>2043</v>
      </c>
      <c r="P71" s="122">
        <v>7</v>
      </c>
      <c r="Q71" s="122" t="s">
        <v>2343</v>
      </c>
      <c r="Z71" s="122">
        <v>12</v>
      </c>
      <c r="AA71" s="122" t="s">
        <v>2344</v>
      </c>
      <c r="AB71" s="122">
        <v>13</v>
      </c>
      <c r="AC71" s="122" t="s">
        <v>2345</v>
      </c>
      <c r="AD71" s="122">
        <v>14</v>
      </c>
      <c r="AE71" s="122" t="s">
        <v>2346</v>
      </c>
      <c r="AF71" s="122">
        <v>15</v>
      </c>
      <c r="AG71" s="122" t="s">
        <v>2347</v>
      </c>
      <c r="AH71" s="122">
        <v>16</v>
      </c>
      <c r="AI71" s="122" t="s">
        <v>2348</v>
      </c>
      <c r="AP71" s="122">
        <v>20</v>
      </c>
      <c r="AQ71" s="122" t="s">
        <v>2349</v>
      </c>
      <c r="AR71" s="122">
        <v>21</v>
      </c>
      <c r="AS71" s="122" t="s">
        <v>2350</v>
      </c>
      <c r="BB71" s="122">
        <v>26</v>
      </c>
      <c r="BC71" s="122" t="s">
        <v>2351</v>
      </c>
      <c r="BJ71" s="122">
        <v>30</v>
      </c>
      <c r="BK71" s="122" t="s">
        <v>2352</v>
      </c>
      <c r="BL71" s="122">
        <v>31</v>
      </c>
      <c r="BM71" s="122" t="s">
        <v>2353</v>
      </c>
    </row>
    <row r="72" spans="5:65" x14ac:dyDescent="0.25">
      <c r="E72" s="122">
        <v>2044</v>
      </c>
      <c r="P72" s="122">
        <v>7</v>
      </c>
      <c r="Q72" s="122" t="s">
        <v>2354</v>
      </c>
      <c r="Z72" s="122">
        <v>12</v>
      </c>
      <c r="AA72" s="122" t="s">
        <v>2355</v>
      </c>
      <c r="AB72" s="122">
        <v>13</v>
      </c>
      <c r="AC72" s="122" t="s">
        <v>2356</v>
      </c>
      <c r="AD72" s="122">
        <v>14</v>
      </c>
      <c r="AE72" s="122" t="s">
        <v>2357</v>
      </c>
      <c r="AF72" s="122">
        <v>15</v>
      </c>
      <c r="AG72" s="122" t="s">
        <v>2358</v>
      </c>
      <c r="AH72" s="122">
        <v>16</v>
      </c>
      <c r="AI72" s="122" t="s">
        <v>2359</v>
      </c>
      <c r="AP72" s="122">
        <v>20</v>
      </c>
      <c r="AQ72" s="122" t="s">
        <v>2360</v>
      </c>
      <c r="AR72" s="122">
        <v>21</v>
      </c>
      <c r="AS72" s="122" t="s">
        <v>2361</v>
      </c>
      <c r="BB72" s="122">
        <v>26</v>
      </c>
      <c r="BC72" s="122" t="s">
        <v>2189</v>
      </c>
      <c r="BJ72" s="122">
        <v>30</v>
      </c>
      <c r="BK72" s="122" t="s">
        <v>2362</v>
      </c>
      <c r="BL72" s="122">
        <v>31</v>
      </c>
      <c r="BM72" s="122" t="s">
        <v>2363</v>
      </c>
    </row>
    <row r="73" spans="5:65" x14ac:dyDescent="0.25">
      <c r="E73" s="122">
        <v>2045</v>
      </c>
      <c r="P73" s="122">
        <v>7</v>
      </c>
      <c r="Q73" s="122" t="s">
        <v>2364</v>
      </c>
      <c r="Z73" s="122">
        <v>12</v>
      </c>
      <c r="AA73" s="122" t="s">
        <v>2365</v>
      </c>
      <c r="AB73" s="122">
        <v>13</v>
      </c>
      <c r="AC73" s="122" t="s">
        <v>2366</v>
      </c>
      <c r="AD73" s="122">
        <v>14</v>
      </c>
      <c r="AE73" s="122" t="s">
        <v>2367</v>
      </c>
      <c r="AF73" s="122">
        <v>15</v>
      </c>
      <c r="AG73" s="122" t="s">
        <v>2368</v>
      </c>
      <c r="AH73" s="122">
        <v>16</v>
      </c>
      <c r="AI73" s="122" t="s">
        <v>2369</v>
      </c>
      <c r="AP73" s="122">
        <v>20</v>
      </c>
      <c r="AQ73" s="122" t="s">
        <v>2370</v>
      </c>
      <c r="AR73" s="122">
        <v>21</v>
      </c>
      <c r="AS73" s="122" t="s">
        <v>2371</v>
      </c>
      <c r="BB73" s="122">
        <v>26</v>
      </c>
      <c r="BC73" s="122" t="s">
        <v>2372</v>
      </c>
      <c r="BJ73" s="122">
        <v>30</v>
      </c>
      <c r="BK73" s="122" t="s">
        <v>2373</v>
      </c>
      <c r="BL73" s="122">
        <v>31</v>
      </c>
      <c r="BM73" s="122" t="s">
        <v>2374</v>
      </c>
    </row>
    <row r="74" spans="5:65" x14ac:dyDescent="0.25">
      <c r="E74" s="122">
        <v>2046</v>
      </c>
      <c r="P74" s="122">
        <v>7</v>
      </c>
      <c r="Q74" s="122" t="s">
        <v>2375</v>
      </c>
      <c r="Z74" s="122">
        <v>12</v>
      </c>
      <c r="AA74" s="122" t="s">
        <v>2376</v>
      </c>
      <c r="AB74" s="122">
        <v>13</v>
      </c>
      <c r="AC74" s="122" t="s">
        <v>2377</v>
      </c>
      <c r="AD74" s="122">
        <v>14</v>
      </c>
      <c r="AE74" s="122" t="s">
        <v>2378</v>
      </c>
      <c r="AF74" s="122">
        <v>15</v>
      </c>
      <c r="AG74" s="122" t="s">
        <v>2379</v>
      </c>
      <c r="AH74" s="122">
        <v>16</v>
      </c>
      <c r="AI74" s="122" t="s">
        <v>2380</v>
      </c>
      <c r="AP74" s="122">
        <v>20</v>
      </c>
      <c r="AQ74" s="122" t="s">
        <v>2381</v>
      </c>
      <c r="AR74" s="122">
        <v>21</v>
      </c>
      <c r="AS74" s="122" t="s">
        <v>2382</v>
      </c>
      <c r="BB74" s="122">
        <v>26</v>
      </c>
      <c r="BC74" s="122" t="s">
        <v>2383</v>
      </c>
      <c r="BJ74" s="122">
        <v>30</v>
      </c>
      <c r="BK74" s="122" t="s">
        <v>2384</v>
      </c>
      <c r="BL74" s="122">
        <v>31</v>
      </c>
      <c r="BM74" s="122" t="s">
        <v>2385</v>
      </c>
    </row>
    <row r="75" spans="5:65" x14ac:dyDescent="0.25">
      <c r="E75" s="122">
        <v>2047</v>
      </c>
      <c r="P75" s="122">
        <v>7</v>
      </c>
      <c r="Q75" s="122" t="s">
        <v>2386</v>
      </c>
      <c r="Z75" s="122">
        <v>12</v>
      </c>
      <c r="AA75" s="122" t="s">
        <v>2387</v>
      </c>
      <c r="AB75" s="122">
        <v>13</v>
      </c>
      <c r="AC75" s="122" t="s">
        <v>2388</v>
      </c>
      <c r="AD75" s="122">
        <v>14</v>
      </c>
      <c r="AE75" s="122" t="s">
        <v>2389</v>
      </c>
      <c r="AF75" s="122">
        <v>15</v>
      </c>
      <c r="AG75" s="122" t="s">
        <v>1672</v>
      </c>
      <c r="AH75" s="122">
        <v>16</v>
      </c>
      <c r="AI75" s="122" t="s">
        <v>2390</v>
      </c>
      <c r="AP75" s="122">
        <v>20</v>
      </c>
      <c r="AQ75" s="122" t="s">
        <v>2391</v>
      </c>
      <c r="AR75" s="122">
        <v>21</v>
      </c>
      <c r="AS75" s="122" t="s">
        <v>2392</v>
      </c>
      <c r="BJ75" s="122">
        <v>30</v>
      </c>
      <c r="BK75" s="122" t="s">
        <v>2393</v>
      </c>
      <c r="BL75" s="122">
        <v>31</v>
      </c>
      <c r="BM75" s="122" t="s">
        <v>2394</v>
      </c>
    </row>
    <row r="76" spans="5:65" x14ac:dyDescent="0.25">
      <c r="E76" s="122">
        <v>2048</v>
      </c>
      <c r="P76" s="122">
        <v>7</v>
      </c>
      <c r="Q76" s="122" t="s">
        <v>2395</v>
      </c>
      <c r="Z76" s="122">
        <v>12</v>
      </c>
      <c r="AA76" s="122" t="s">
        <v>2396</v>
      </c>
      <c r="AB76" s="122">
        <v>13</v>
      </c>
      <c r="AC76" s="122" t="s">
        <v>2397</v>
      </c>
      <c r="AD76" s="122">
        <v>14</v>
      </c>
      <c r="AE76" s="122" t="s">
        <v>2398</v>
      </c>
      <c r="AF76" s="122">
        <v>15</v>
      </c>
      <c r="AG76" s="122" t="s">
        <v>2399</v>
      </c>
      <c r="AH76" s="122">
        <v>16</v>
      </c>
      <c r="AI76" s="122" t="s">
        <v>2400</v>
      </c>
      <c r="AP76" s="122">
        <v>20</v>
      </c>
      <c r="AQ76" s="122" t="s">
        <v>2401</v>
      </c>
      <c r="AR76" s="122">
        <v>21</v>
      </c>
      <c r="AS76" s="122" t="s">
        <v>1704</v>
      </c>
      <c r="BJ76" s="122">
        <v>30</v>
      </c>
      <c r="BK76" s="122" t="s">
        <v>2402</v>
      </c>
      <c r="BL76" s="122">
        <v>31</v>
      </c>
      <c r="BM76" s="122" t="s">
        <v>2403</v>
      </c>
    </row>
    <row r="77" spans="5:65" x14ac:dyDescent="0.25">
      <c r="E77" s="122">
        <v>2049</v>
      </c>
      <c r="P77" s="122">
        <v>7</v>
      </c>
      <c r="Q77" s="122" t="s">
        <v>2404</v>
      </c>
      <c r="Z77" s="122">
        <v>12</v>
      </c>
      <c r="AA77" s="122" t="s">
        <v>2405</v>
      </c>
      <c r="AB77" s="122">
        <v>13</v>
      </c>
      <c r="AC77" s="122" t="s">
        <v>2406</v>
      </c>
      <c r="AD77" s="122">
        <v>14</v>
      </c>
      <c r="AE77" s="122" t="s">
        <v>2407</v>
      </c>
      <c r="AF77" s="122">
        <v>15</v>
      </c>
      <c r="AG77" s="122" t="s">
        <v>2408</v>
      </c>
      <c r="AH77" s="122">
        <v>16</v>
      </c>
      <c r="AI77" s="122" t="s">
        <v>2409</v>
      </c>
      <c r="AP77" s="122">
        <v>20</v>
      </c>
      <c r="AQ77" s="122" t="s">
        <v>2410</v>
      </c>
      <c r="AR77" s="122">
        <v>21</v>
      </c>
      <c r="AS77" s="122" t="s">
        <v>2411</v>
      </c>
      <c r="BJ77" s="122">
        <v>30</v>
      </c>
      <c r="BK77" s="122" t="s">
        <v>2412</v>
      </c>
      <c r="BL77" s="122">
        <v>31</v>
      </c>
      <c r="BM77" s="122" t="s">
        <v>2413</v>
      </c>
    </row>
    <row r="78" spans="5:65" x14ac:dyDescent="0.25">
      <c r="E78" s="122">
        <v>2050</v>
      </c>
      <c r="P78" s="122">
        <v>7</v>
      </c>
      <c r="Q78" s="122" t="s">
        <v>2414</v>
      </c>
      <c r="Z78" s="122">
        <v>12</v>
      </c>
      <c r="AA78" s="122" t="s">
        <v>2415</v>
      </c>
      <c r="AB78" s="122">
        <v>13</v>
      </c>
      <c r="AC78" s="122" t="s">
        <v>2416</v>
      </c>
      <c r="AD78" s="122">
        <v>14</v>
      </c>
      <c r="AE78" s="122" t="s">
        <v>2246</v>
      </c>
      <c r="AF78" s="122">
        <v>15</v>
      </c>
      <c r="AG78" s="122" t="s">
        <v>2417</v>
      </c>
      <c r="AH78" s="122">
        <v>16</v>
      </c>
      <c r="AI78" s="122" t="s">
        <v>2418</v>
      </c>
      <c r="AP78" s="122">
        <v>20</v>
      </c>
      <c r="AQ78" s="122" t="s">
        <v>2419</v>
      </c>
      <c r="AR78" s="122">
        <v>21</v>
      </c>
      <c r="AS78" s="122" t="s">
        <v>2420</v>
      </c>
      <c r="BJ78" s="122">
        <v>30</v>
      </c>
      <c r="BK78" s="122" t="s">
        <v>2421</v>
      </c>
      <c r="BL78" s="122">
        <v>31</v>
      </c>
      <c r="BM78" s="122" t="s">
        <v>2422</v>
      </c>
    </row>
    <row r="79" spans="5:65" x14ac:dyDescent="0.25">
      <c r="P79" s="122">
        <v>7</v>
      </c>
      <c r="Q79" s="122" t="s">
        <v>2423</v>
      </c>
      <c r="Z79" s="122">
        <v>12</v>
      </c>
      <c r="AA79" s="122" t="s">
        <v>2424</v>
      </c>
      <c r="AB79" s="122">
        <v>13</v>
      </c>
      <c r="AC79" s="122" t="s">
        <v>2425</v>
      </c>
      <c r="AD79" s="122">
        <v>14</v>
      </c>
      <c r="AE79" s="122" t="s">
        <v>2426</v>
      </c>
      <c r="AF79" s="122">
        <v>15</v>
      </c>
      <c r="AG79" s="122" t="s">
        <v>2427</v>
      </c>
      <c r="AH79" s="122">
        <v>16</v>
      </c>
      <c r="AI79" s="122" t="s">
        <v>2428</v>
      </c>
      <c r="AP79" s="122">
        <v>20</v>
      </c>
      <c r="AQ79" s="122" t="s">
        <v>2429</v>
      </c>
      <c r="AR79" s="122">
        <v>21</v>
      </c>
      <c r="AS79" s="122" t="s">
        <v>2430</v>
      </c>
      <c r="BJ79" s="122">
        <v>30</v>
      </c>
      <c r="BK79" s="122" t="s">
        <v>2431</v>
      </c>
      <c r="BL79" s="122">
        <v>31</v>
      </c>
      <c r="BM79" s="122" t="s">
        <v>2432</v>
      </c>
    </row>
    <row r="80" spans="5:65" x14ac:dyDescent="0.25">
      <c r="P80" s="122">
        <v>7</v>
      </c>
      <c r="Q80" s="122" t="s">
        <v>2433</v>
      </c>
      <c r="Z80" s="122">
        <v>12</v>
      </c>
      <c r="AA80" s="122" t="s">
        <v>2434</v>
      </c>
      <c r="AB80" s="122">
        <v>13</v>
      </c>
      <c r="AC80" s="122" t="s">
        <v>2435</v>
      </c>
      <c r="AD80" s="122">
        <v>14</v>
      </c>
      <c r="AE80" s="122" t="s">
        <v>2436</v>
      </c>
      <c r="AF80" s="122">
        <v>15</v>
      </c>
      <c r="AG80" s="122" t="s">
        <v>2437</v>
      </c>
      <c r="AH80" s="122">
        <v>16</v>
      </c>
      <c r="AI80" s="122" t="s">
        <v>2438</v>
      </c>
      <c r="AP80" s="122">
        <v>20</v>
      </c>
      <c r="AQ80" s="122" t="s">
        <v>2439</v>
      </c>
      <c r="AR80" s="122">
        <v>21</v>
      </c>
      <c r="AS80" s="122" t="s">
        <v>2440</v>
      </c>
      <c r="BJ80" s="122">
        <v>30</v>
      </c>
      <c r="BK80" s="122" t="s">
        <v>2441</v>
      </c>
      <c r="BL80" s="122">
        <v>31</v>
      </c>
      <c r="BM80" s="122" t="s">
        <v>2442</v>
      </c>
    </row>
    <row r="81" spans="16:65" x14ac:dyDescent="0.25">
      <c r="P81" s="122">
        <v>7</v>
      </c>
      <c r="Q81" s="122" t="s">
        <v>2443</v>
      </c>
      <c r="Z81" s="122">
        <v>12</v>
      </c>
      <c r="AA81" s="122" t="s">
        <v>2444</v>
      </c>
      <c r="AB81" s="122">
        <v>13</v>
      </c>
      <c r="AC81" s="122" t="s">
        <v>2445</v>
      </c>
      <c r="AD81" s="122">
        <v>14</v>
      </c>
      <c r="AE81" s="122" t="s">
        <v>2446</v>
      </c>
      <c r="AF81" s="122">
        <v>15</v>
      </c>
      <c r="AG81" s="122" t="s">
        <v>2447</v>
      </c>
      <c r="AH81" s="122">
        <v>16</v>
      </c>
      <c r="AI81" s="122" t="s">
        <v>2448</v>
      </c>
      <c r="AP81" s="122">
        <v>20</v>
      </c>
      <c r="AQ81" s="122" t="s">
        <v>2449</v>
      </c>
      <c r="AR81" s="122">
        <v>21</v>
      </c>
      <c r="AS81" s="122" t="s">
        <v>2450</v>
      </c>
      <c r="BJ81" s="122">
        <v>30</v>
      </c>
      <c r="BK81" s="122" t="s">
        <v>2451</v>
      </c>
      <c r="BL81" s="122">
        <v>31</v>
      </c>
      <c r="BM81" s="122" t="s">
        <v>2452</v>
      </c>
    </row>
    <row r="82" spans="16:65" x14ac:dyDescent="0.25">
      <c r="P82" s="122">
        <v>7</v>
      </c>
      <c r="Q82" s="122" t="s">
        <v>2453</v>
      </c>
      <c r="Z82" s="122">
        <v>12</v>
      </c>
      <c r="AA82" s="122" t="s">
        <v>2454</v>
      </c>
      <c r="AB82" s="122">
        <v>13</v>
      </c>
      <c r="AC82" s="122" t="s">
        <v>2455</v>
      </c>
      <c r="AD82" s="122">
        <v>14</v>
      </c>
      <c r="AE82" s="122" t="s">
        <v>2456</v>
      </c>
      <c r="AF82" s="122">
        <v>15</v>
      </c>
      <c r="AG82" s="122" t="s">
        <v>2457</v>
      </c>
      <c r="AH82" s="122">
        <v>16</v>
      </c>
      <c r="AI82" s="122" t="s">
        <v>2458</v>
      </c>
      <c r="AP82" s="122">
        <v>20</v>
      </c>
      <c r="AQ82" s="122" t="s">
        <v>2459</v>
      </c>
      <c r="AR82" s="122">
        <v>21</v>
      </c>
      <c r="AS82" s="122" t="s">
        <v>2460</v>
      </c>
      <c r="BJ82" s="122">
        <v>30</v>
      </c>
      <c r="BK82" s="122" t="s">
        <v>2461</v>
      </c>
      <c r="BL82" s="122">
        <v>31</v>
      </c>
      <c r="BM82" s="122" t="s">
        <v>2462</v>
      </c>
    </row>
    <row r="83" spans="16:65" x14ac:dyDescent="0.25">
      <c r="P83" s="122">
        <v>7</v>
      </c>
      <c r="Q83" s="122" t="s">
        <v>2463</v>
      </c>
      <c r="Z83" s="122">
        <v>12</v>
      </c>
      <c r="AA83" s="122" t="s">
        <v>2464</v>
      </c>
      <c r="AB83" s="122">
        <v>13</v>
      </c>
      <c r="AC83" s="122" t="s">
        <v>2465</v>
      </c>
      <c r="AD83" s="122">
        <v>14</v>
      </c>
      <c r="AE83" s="122" t="s">
        <v>2466</v>
      </c>
      <c r="AF83" s="122">
        <v>15</v>
      </c>
      <c r="AG83" s="122" t="s">
        <v>2467</v>
      </c>
      <c r="AH83" s="122">
        <v>16</v>
      </c>
      <c r="AI83" s="122" t="s">
        <v>2468</v>
      </c>
      <c r="AP83" s="122">
        <v>20</v>
      </c>
      <c r="AQ83" s="122" t="s">
        <v>2469</v>
      </c>
      <c r="AR83" s="122">
        <v>21</v>
      </c>
      <c r="AS83" s="122" t="s">
        <v>2470</v>
      </c>
      <c r="BJ83" s="122">
        <v>30</v>
      </c>
      <c r="BK83" s="122" t="s">
        <v>2471</v>
      </c>
      <c r="BL83" s="122">
        <v>31</v>
      </c>
      <c r="BM83" s="122" t="s">
        <v>2472</v>
      </c>
    </row>
    <row r="84" spans="16:65" x14ac:dyDescent="0.25">
      <c r="P84" s="122">
        <v>7</v>
      </c>
      <c r="Q84" s="122" t="s">
        <v>2473</v>
      </c>
      <c r="AB84" s="122">
        <v>13</v>
      </c>
      <c r="AC84" s="122" t="s">
        <v>2474</v>
      </c>
      <c r="AD84" s="122">
        <v>14</v>
      </c>
      <c r="AE84" s="122" t="s">
        <v>2475</v>
      </c>
      <c r="AF84" s="122">
        <v>15</v>
      </c>
      <c r="AG84" s="122" t="s">
        <v>2476</v>
      </c>
      <c r="AH84" s="122">
        <v>16</v>
      </c>
      <c r="AI84" s="122" t="s">
        <v>2477</v>
      </c>
      <c r="AP84" s="122">
        <v>20</v>
      </c>
      <c r="AQ84" s="122" t="s">
        <v>2478</v>
      </c>
      <c r="AR84" s="122">
        <v>21</v>
      </c>
      <c r="AS84" s="122" t="s">
        <v>2479</v>
      </c>
      <c r="BJ84" s="122">
        <v>30</v>
      </c>
      <c r="BK84" s="122" t="s">
        <v>2480</v>
      </c>
      <c r="BL84" s="122">
        <v>31</v>
      </c>
      <c r="BM84" s="122" t="s">
        <v>2481</v>
      </c>
    </row>
    <row r="85" spans="16:65" x14ac:dyDescent="0.25">
      <c r="P85" s="122">
        <v>7</v>
      </c>
      <c r="Q85" s="122" t="s">
        <v>1672</v>
      </c>
      <c r="AB85" s="122">
        <v>13</v>
      </c>
      <c r="AC85" s="122" t="s">
        <v>2482</v>
      </c>
      <c r="AD85" s="122">
        <v>14</v>
      </c>
      <c r="AE85" s="122" t="s">
        <v>1462</v>
      </c>
      <c r="AF85" s="122">
        <v>15</v>
      </c>
      <c r="AG85" s="122" t="s">
        <v>2483</v>
      </c>
      <c r="AH85" s="122">
        <v>16</v>
      </c>
      <c r="AI85" s="122" t="s">
        <v>2484</v>
      </c>
      <c r="AP85" s="122">
        <v>20</v>
      </c>
      <c r="AQ85" s="122" t="s">
        <v>2485</v>
      </c>
      <c r="AR85" s="122">
        <v>21</v>
      </c>
      <c r="AS85" s="122" t="s">
        <v>2486</v>
      </c>
      <c r="BJ85" s="122">
        <v>30</v>
      </c>
      <c r="BK85" s="122" t="s">
        <v>2487</v>
      </c>
      <c r="BL85" s="122">
        <v>31</v>
      </c>
      <c r="BM85" s="122" t="s">
        <v>2488</v>
      </c>
    </row>
    <row r="86" spans="16:65" x14ac:dyDescent="0.25">
      <c r="P86" s="122">
        <v>7</v>
      </c>
      <c r="Q86" s="122" t="s">
        <v>2489</v>
      </c>
      <c r="AB86" s="122">
        <v>13</v>
      </c>
      <c r="AC86" s="122" t="s">
        <v>2490</v>
      </c>
      <c r="AD86" s="122">
        <v>14</v>
      </c>
      <c r="AE86" s="122" t="s">
        <v>2491</v>
      </c>
      <c r="AF86" s="122">
        <v>15</v>
      </c>
      <c r="AG86" s="122" t="s">
        <v>2492</v>
      </c>
      <c r="AH86" s="122">
        <v>16</v>
      </c>
      <c r="AI86" s="122" t="s">
        <v>2493</v>
      </c>
      <c r="AP86" s="122">
        <v>20</v>
      </c>
      <c r="AQ86" s="122" t="s">
        <v>2494</v>
      </c>
      <c r="AR86" s="122">
        <v>21</v>
      </c>
      <c r="AS86" s="122" t="s">
        <v>2495</v>
      </c>
      <c r="BJ86" s="122">
        <v>30</v>
      </c>
      <c r="BK86" s="122" t="s">
        <v>2496</v>
      </c>
      <c r="BL86" s="122">
        <v>31</v>
      </c>
      <c r="BM86" s="122" t="s">
        <v>2497</v>
      </c>
    </row>
    <row r="87" spans="16:65" x14ac:dyDescent="0.25">
      <c r="P87" s="122">
        <v>7</v>
      </c>
      <c r="Q87" s="122" t="s">
        <v>2498</v>
      </c>
      <c r="AD87" s="122">
        <v>14</v>
      </c>
      <c r="AE87" s="122" t="s">
        <v>2499</v>
      </c>
      <c r="AF87" s="122">
        <v>15</v>
      </c>
      <c r="AG87" s="122" t="s">
        <v>2500</v>
      </c>
      <c r="AH87" s="122">
        <v>16</v>
      </c>
      <c r="AI87" s="122" t="s">
        <v>2501</v>
      </c>
      <c r="AP87" s="122">
        <v>20</v>
      </c>
      <c r="AQ87" s="122" t="s">
        <v>2502</v>
      </c>
      <c r="AR87" s="122">
        <v>21</v>
      </c>
      <c r="AS87" s="122" t="s">
        <v>2503</v>
      </c>
      <c r="BJ87" s="122">
        <v>30</v>
      </c>
      <c r="BK87" s="122" t="s">
        <v>2504</v>
      </c>
      <c r="BL87" s="122">
        <v>31</v>
      </c>
      <c r="BM87" s="122" t="s">
        <v>2505</v>
      </c>
    </row>
    <row r="88" spans="16:65" x14ac:dyDescent="0.25">
      <c r="P88" s="122">
        <v>7</v>
      </c>
      <c r="Q88" s="122" t="s">
        <v>2506</v>
      </c>
      <c r="AD88" s="122">
        <v>14</v>
      </c>
      <c r="AE88" s="122" t="s">
        <v>2507</v>
      </c>
      <c r="AF88" s="122">
        <v>15</v>
      </c>
      <c r="AG88" s="122" t="s">
        <v>2508</v>
      </c>
      <c r="AH88" s="122">
        <v>16</v>
      </c>
      <c r="AI88" s="122" t="s">
        <v>2509</v>
      </c>
      <c r="AP88" s="122">
        <v>20</v>
      </c>
      <c r="AQ88" s="122" t="s">
        <v>2510</v>
      </c>
      <c r="AR88" s="122">
        <v>21</v>
      </c>
      <c r="AS88" s="122" t="s">
        <v>2511</v>
      </c>
      <c r="BJ88" s="122">
        <v>30</v>
      </c>
      <c r="BK88" s="122" t="s">
        <v>2512</v>
      </c>
      <c r="BL88" s="122">
        <v>31</v>
      </c>
      <c r="BM88" s="122" t="s">
        <v>2513</v>
      </c>
    </row>
    <row r="89" spans="16:65" x14ac:dyDescent="0.25">
      <c r="P89" s="122">
        <v>7</v>
      </c>
      <c r="Q89" s="122" t="s">
        <v>2514</v>
      </c>
      <c r="AD89" s="122">
        <v>14</v>
      </c>
      <c r="AE89" s="122" t="s">
        <v>2515</v>
      </c>
      <c r="AF89" s="122">
        <v>15</v>
      </c>
      <c r="AG89" s="122" t="s">
        <v>2516</v>
      </c>
      <c r="AH89" s="122">
        <v>16</v>
      </c>
      <c r="AI89" s="122" t="s">
        <v>2517</v>
      </c>
      <c r="AP89" s="122">
        <v>20</v>
      </c>
      <c r="AQ89" s="122" t="s">
        <v>2518</v>
      </c>
      <c r="AR89" s="122">
        <v>21</v>
      </c>
      <c r="AS89" s="122" t="s">
        <v>2519</v>
      </c>
      <c r="BJ89" s="122">
        <v>30</v>
      </c>
      <c r="BK89" s="122" t="s">
        <v>2520</v>
      </c>
      <c r="BL89" s="122">
        <v>31</v>
      </c>
      <c r="BM89" s="122" t="s">
        <v>2521</v>
      </c>
    </row>
    <row r="90" spans="16:65" x14ac:dyDescent="0.25">
      <c r="P90" s="122">
        <v>7</v>
      </c>
      <c r="Q90" s="122" t="s">
        <v>2522</v>
      </c>
      <c r="AD90" s="122">
        <v>14</v>
      </c>
      <c r="AE90" s="122" t="s">
        <v>2523</v>
      </c>
      <c r="AF90" s="122">
        <v>15</v>
      </c>
      <c r="AG90" s="122" t="s">
        <v>2524</v>
      </c>
      <c r="AH90" s="122">
        <v>16</v>
      </c>
      <c r="AI90" s="122" t="s">
        <v>2525</v>
      </c>
      <c r="AP90" s="122">
        <v>20</v>
      </c>
      <c r="AQ90" s="122" t="s">
        <v>2526</v>
      </c>
      <c r="AR90" s="122">
        <v>21</v>
      </c>
      <c r="AS90" s="122" t="s">
        <v>2527</v>
      </c>
      <c r="BJ90" s="122">
        <v>30</v>
      </c>
      <c r="BK90" s="122" t="s">
        <v>2528</v>
      </c>
      <c r="BL90" s="122">
        <v>31</v>
      </c>
      <c r="BM90" s="122" t="s">
        <v>2529</v>
      </c>
    </row>
    <row r="91" spans="16:65" x14ac:dyDescent="0.25">
      <c r="P91" s="122">
        <v>7</v>
      </c>
      <c r="Q91" s="122" t="s">
        <v>1868</v>
      </c>
      <c r="AD91" s="122">
        <v>14</v>
      </c>
      <c r="AE91" s="122" t="s">
        <v>2530</v>
      </c>
      <c r="AF91" s="122">
        <v>15</v>
      </c>
      <c r="AG91" s="122" t="s">
        <v>2531</v>
      </c>
      <c r="AH91" s="122">
        <v>16</v>
      </c>
      <c r="AI91" s="122" t="s">
        <v>2532</v>
      </c>
      <c r="AP91" s="122">
        <v>20</v>
      </c>
      <c r="AQ91" s="122" t="s">
        <v>2533</v>
      </c>
      <c r="AR91" s="122">
        <v>21</v>
      </c>
      <c r="AS91" s="122" t="s">
        <v>2534</v>
      </c>
      <c r="BJ91" s="122">
        <v>30</v>
      </c>
      <c r="BK91" s="122" t="s">
        <v>2535</v>
      </c>
      <c r="BL91" s="122">
        <v>31</v>
      </c>
      <c r="BM91" s="122" t="s">
        <v>2536</v>
      </c>
    </row>
    <row r="92" spans="16:65" x14ac:dyDescent="0.25">
      <c r="P92" s="122">
        <v>7</v>
      </c>
      <c r="Q92" s="122" t="s">
        <v>2537</v>
      </c>
      <c r="AD92" s="122">
        <v>14</v>
      </c>
      <c r="AE92" s="122" t="s">
        <v>2538</v>
      </c>
      <c r="AF92" s="122">
        <v>15</v>
      </c>
      <c r="AG92" s="122" t="s">
        <v>2016</v>
      </c>
      <c r="AH92" s="122">
        <v>16</v>
      </c>
      <c r="AI92" s="122" t="s">
        <v>2539</v>
      </c>
      <c r="AP92" s="122">
        <v>20</v>
      </c>
      <c r="AQ92" s="122" t="s">
        <v>2540</v>
      </c>
      <c r="AR92" s="122">
        <v>21</v>
      </c>
      <c r="AS92" s="122" t="s">
        <v>2541</v>
      </c>
      <c r="BJ92" s="122">
        <v>30</v>
      </c>
      <c r="BK92" s="122" t="s">
        <v>2542</v>
      </c>
      <c r="BL92" s="122">
        <v>31</v>
      </c>
      <c r="BM92" s="122" t="s">
        <v>2543</v>
      </c>
    </row>
    <row r="93" spans="16:65" x14ac:dyDescent="0.25">
      <c r="P93" s="122">
        <v>7</v>
      </c>
      <c r="Q93" s="122" t="s">
        <v>2448</v>
      </c>
      <c r="AD93" s="122">
        <v>14</v>
      </c>
      <c r="AE93" s="122" t="s">
        <v>2544</v>
      </c>
      <c r="AF93" s="122">
        <v>15</v>
      </c>
      <c r="AG93" s="122" t="s">
        <v>2545</v>
      </c>
      <c r="AH93" s="122">
        <v>16</v>
      </c>
      <c r="AI93" s="122" t="s">
        <v>2546</v>
      </c>
      <c r="AP93" s="122">
        <v>20</v>
      </c>
      <c r="AQ93" s="122" t="s">
        <v>2547</v>
      </c>
      <c r="AR93" s="122">
        <v>21</v>
      </c>
      <c r="AS93" s="122" t="s">
        <v>2548</v>
      </c>
      <c r="BJ93" s="122">
        <v>30</v>
      </c>
      <c r="BK93" s="122" t="s">
        <v>2549</v>
      </c>
      <c r="BL93" s="122">
        <v>31</v>
      </c>
      <c r="BM93" s="122" t="s">
        <v>2550</v>
      </c>
    </row>
    <row r="94" spans="16:65" x14ac:dyDescent="0.25">
      <c r="P94" s="122">
        <v>7</v>
      </c>
      <c r="Q94" s="122" t="s">
        <v>2551</v>
      </c>
      <c r="AD94" s="122">
        <v>14</v>
      </c>
      <c r="AE94" s="122" t="s">
        <v>2552</v>
      </c>
      <c r="AF94" s="122">
        <v>15</v>
      </c>
      <c r="AG94" s="122" t="s">
        <v>2553</v>
      </c>
      <c r="AH94" s="122">
        <v>16</v>
      </c>
      <c r="AI94" s="122" t="s">
        <v>2554</v>
      </c>
      <c r="AP94" s="122">
        <v>20</v>
      </c>
      <c r="AQ94" s="122" t="s">
        <v>2555</v>
      </c>
      <c r="AR94" s="122">
        <v>21</v>
      </c>
      <c r="AS94" s="122" t="s">
        <v>2556</v>
      </c>
      <c r="BJ94" s="122">
        <v>30</v>
      </c>
      <c r="BK94" s="122" t="s">
        <v>2058</v>
      </c>
      <c r="BL94" s="122">
        <v>31</v>
      </c>
      <c r="BM94" s="122" t="s">
        <v>2557</v>
      </c>
    </row>
    <row r="95" spans="16:65" x14ac:dyDescent="0.25">
      <c r="P95" s="122">
        <v>7</v>
      </c>
      <c r="Q95" s="122" t="s">
        <v>2558</v>
      </c>
      <c r="AD95" s="122">
        <v>14</v>
      </c>
      <c r="AE95" s="122" t="s">
        <v>2559</v>
      </c>
      <c r="AF95" s="122">
        <v>15</v>
      </c>
      <c r="AG95" s="122" t="s">
        <v>2560</v>
      </c>
      <c r="AH95" s="122">
        <v>16</v>
      </c>
      <c r="AI95" s="122" t="s">
        <v>2561</v>
      </c>
      <c r="AP95" s="122">
        <v>20</v>
      </c>
      <c r="AQ95" s="122" t="s">
        <v>2562</v>
      </c>
      <c r="AR95" s="122">
        <v>21</v>
      </c>
      <c r="AS95" s="122" t="s">
        <v>2563</v>
      </c>
      <c r="BJ95" s="122">
        <v>30</v>
      </c>
      <c r="BK95" s="122" t="s">
        <v>2564</v>
      </c>
      <c r="BL95" s="122">
        <v>31</v>
      </c>
      <c r="BM95" s="122" t="s">
        <v>2565</v>
      </c>
    </row>
    <row r="96" spans="16:65" x14ac:dyDescent="0.25">
      <c r="P96" s="122">
        <v>7</v>
      </c>
      <c r="Q96" s="122" t="s">
        <v>2566</v>
      </c>
      <c r="AD96" s="122">
        <v>14</v>
      </c>
      <c r="AE96" s="122" t="s">
        <v>2567</v>
      </c>
      <c r="AF96" s="122">
        <v>15</v>
      </c>
      <c r="AG96" s="122" t="s">
        <v>2568</v>
      </c>
      <c r="AH96" s="122">
        <v>16</v>
      </c>
      <c r="AI96" s="122" t="s">
        <v>2569</v>
      </c>
      <c r="AP96" s="122">
        <v>20</v>
      </c>
      <c r="AQ96" s="122" t="s">
        <v>2570</v>
      </c>
      <c r="AR96" s="122">
        <v>21</v>
      </c>
      <c r="AS96" s="122" t="s">
        <v>2571</v>
      </c>
      <c r="BJ96" s="122">
        <v>30</v>
      </c>
      <c r="BK96" s="122" t="s">
        <v>2572</v>
      </c>
      <c r="BL96" s="122">
        <v>31</v>
      </c>
      <c r="BM96" s="122" t="s">
        <v>2573</v>
      </c>
    </row>
    <row r="97" spans="16:65" x14ac:dyDescent="0.25">
      <c r="P97" s="122">
        <v>7</v>
      </c>
      <c r="Q97" s="122" t="s">
        <v>2574</v>
      </c>
      <c r="AD97" s="122">
        <v>14</v>
      </c>
      <c r="AE97" s="122" t="s">
        <v>2575</v>
      </c>
      <c r="AF97" s="122">
        <v>15</v>
      </c>
      <c r="AG97" s="122" t="s">
        <v>2576</v>
      </c>
      <c r="AH97" s="122">
        <v>16</v>
      </c>
      <c r="AI97" s="122" t="s">
        <v>2577</v>
      </c>
      <c r="AP97" s="122">
        <v>20</v>
      </c>
      <c r="AQ97" s="122" t="s">
        <v>2578</v>
      </c>
      <c r="AR97" s="122">
        <v>21</v>
      </c>
      <c r="AS97" s="122" t="s">
        <v>2579</v>
      </c>
      <c r="BJ97" s="122">
        <v>30</v>
      </c>
      <c r="BK97" s="122" t="s">
        <v>2580</v>
      </c>
      <c r="BL97" s="122">
        <v>31</v>
      </c>
      <c r="BM97" s="122" t="s">
        <v>2581</v>
      </c>
    </row>
    <row r="98" spans="16:65" x14ac:dyDescent="0.25">
      <c r="P98" s="122">
        <v>7</v>
      </c>
      <c r="Q98" s="122" t="s">
        <v>2582</v>
      </c>
      <c r="AD98" s="122">
        <v>14</v>
      </c>
      <c r="AE98" s="122" t="s">
        <v>2583</v>
      </c>
      <c r="AF98" s="122">
        <v>15</v>
      </c>
      <c r="AG98" s="122" t="s">
        <v>2584</v>
      </c>
      <c r="AH98" s="122">
        <v>16</v>
      </c>
      <c r="AI98" s="122" t="s">
        <v>2585</v>
      </c>
      <c r="AP98" s="122">
        <v>20</v>
      </c>
      <c r="AQ98" s="122" t="s">
        <v>2586</v>
      </c>
      <c r="AR98" s="122">
        <v>21</v>
      </c>
      <c r="AS98" s="122" t="s">
        <v>2587</v>
      </c>
      <c r="BJ98" s="122">
        <v>30</v>
      </c>
      <c r="BK98" s="122" t="s">
        <v>2588</v>
      </c>
      <c r="BL98" s="122">
        <v>31</v>
      </c>
      <c r="BM98" s="122" t="s">
        <v>2589</v>
      </c>
    </row>
    <row r="99" spans="16:65" x14ac:dyDescent="0.25">
      <c r="P99" s="122">
        <v>7</v>
      </c>
      <c r="Q99" s="122" t="s">
        <v>2590</v>
      </c>
      <c r="AD99" s="122">
        <v>14</v>
      </c>
      <c r="AE99" s="122" t="s">
        <v>2591</v>
      </c>
      <c r="AF99" s="122">
        <v>15</v>
      </c>
      <c r="AG99" s="122" t="s">
        <v>2592</v>
      </c>
      <c r="AH99" s="122">
        <v>16</v>
      </c>
      <c r="AI99" s="122" t="s">
        <v>2593</v>
      </c>
      <c r="AP99" s="122">
        <v>20</v>
      </c>
      <c r="AQ99" s="122" t="s">
        <v>2594</v>
      </c>
      <c r="AR99" s="122">
        <v>21</v>
      </c>
      <c r="AS99" s="122" t="s">
        <v>2595</v>
      </c>
      <c r="BJ99" s="122">
        <v>30</v>
      </c>
      <c r="BK99" s="122" t="s">
        <v>2596</v>
      </c>
      <c r="BL99" s="122">
        <v>31</v>
      </c>
      <c r="BM99" s="122" t="s">
        <v>2597</v>
      </c>
    </row>
    <row r="100" spans="16:65" x14ac:dyDescent="0.25">
      <c r="P100" s="122">
        <v>7</v>
      </c>
      <c r="Q100" s="122" t="s">
        <v>2598</v>
      </c>
      <c r="AD100" s="122">
        <v>14</v>
      </c>
      <c r="AE100" s="122" t="s">
        <v>2599</v>
      </c>
      <c r="AF100" s="122">
        <v>15</v>
      </c>
      <c r="AG100" s="122" t="s">
        <v>2600</v>
      </c>
      <c r="AH100" s="122">
        <v>16</v>
      </c>
      <c r="AI100" s="122" t="s">
        <v>2601</v>
      </c>
      <c r="AP100" s="122">
        <v>20</v>
      </c>
      <c r="AQ100" s="122" t="s">
        <v>2602</v>
      </c>
      <c r="AR100" s="122">
        <v>21</v>
      </c>
      <c r="AS100" s="122" t="s">
        <v>2603</v>
      </c>
      <c r="BJ100" s="122">
        <v>30</v>
      </c>
      <c r="BK100" s="122" t="s">
        <v>2604</v>
      </c>
      <c r="BL100" s="122">
        <v>31</v>
      </c>
      <c r="BM100" s="122" t="s">
        <v>2605</v>
      </c>
    </row>
    <row r="101" spans="16:65" x14ac:dyDescent="0.25">
      <c r="P101" s="122">
        <v>7</v>
      </c>
      <c r="Q101" s="122" t="s">
        <v>2606</v>
      </c>
      <c r="AD101" s="122">
        <v>14</v>
      </c>
      <c r="AE101" s="122" t="s">
        <v>2607</v>
      </c>
      <c r="AF101" s="122">
        <v>15</v>
      </c>
      <c r="AG101" s="122" t="s">
        <v>2608</v>
      </c>
      <c r="AH101" s="122">
        <v>16</v>
      </c>
      <c r="AI101" s="122" t="s">
        <v>1556</v>
      </c>
      <c r="AP101" s="122">
        <v>20</v>
      </c>
      <c r="AQ101" s="122" t="s">
        <v>2609</v>
      </c>
      <c r="AR101" s="122">
        <v>21</v>
      </c>
      <c r="AS101" s="122" t="s">
        <v>2610</v>
      </c>
      <c r="BJ101" s="122">
        <v>30</v>
      </c>
      <c r="BK101" s="122" t="s">
        <v>2611</v>
      </c>
      <c r="BL101" s="122">
        <v>31</v>
      </c>
      <c r="BM101" s="122" t="s">
        <v>2612</v>
      </c>
    </row>
    <row r="102" spans="16:65" x14ac:dyDescent="0.25">
      <c r="P102" s="122">
        <v>7</v>
      </c>
      <c r="Q102" s="122" t="s">
        <v>2613</v>
      </c>
      <c r="AD102" s="122">
        <v>14</v>
      </c>
      <c r="AE102" s="122" t="s">
        <v>1537</v>
      </c>
      <c r="AF102" s="122">
        <v>15</v>
      </c>
      <c r="AG102" s="122" t="s">
        <v>2614</v>
      </c>
      <c r="AH102" s="122">
        <v>16</v>
      </c>
      <c r="AI102" s="122" t="s">
        <v>2615</v>
      </c>
      <c r="AP102" s="122">
        <v>20</v>
      </c>
      <c r="AQ102" s="122" t="s">
        <v>2616</v>
      </c>
      <c r="AR102" s="122">
        <v>21</v>
      </c>
      <c r="AS102" s="122" t="s">
        <v>2617</v>
      </c>
      <c r="BJ102" s="122">
        <v>30</v>
      </c>
      <c r="BK102" s="122" t="s">
        <v>2618</v>
      </c>
      <c r="BL102" s="122">
        <v>31</v>
      </c>
      <c r="BM102" s="122" t="s">
        <v>2619</v>
      </c>
    </row>
    <row r="103" spans="16:65" x14ac:dyDescent="0.25">
      <c r="P103" s="122">
        <v>7</v>
      </c>
      <c r="Q103" s="122" t="s">
        <v>2620</v>
      </c>
      <c r="AD103" s="122">
        <v>14</v>
      </c>
      <c r="AE103" s="122" t="s">
        <v>2621</v>
      </c>
      <c r="AF103" s="122">
        <v>15</v>
      </c>
      <c r="AG103" s="122" t="s">
        <v>2622</v>
      </c>
      <c r="AH103" s="122">
        <v>16</v>
      </c>
      <c r="AI103" s="122" t="s">
        <v>2623</v>
      </c>
      <c r="AP103" s="122">
        <v>20</v>
      </c>
      <c r="AQ103" s="122" t="s">
        <v>2624</v>
      </c>
      <c r="AR103" s="122">
        <v>21</v>
      </c>
      <c r="AS103" s="122" t="s">
        <v>2625</v>
      </c>
      <c r="BJ103" s="122">
        <v>30</v>
      </c>
      <c r="BK103" s="122" t="s">
        <v>2626</v>
      </c>
      <c r="BL103" s="122">
        <v>31</v>
      </c>
      <c r="BM103" s="122" t="s">
        <v>2627</v>
      </c>
    </row>
    <row r="104" spans="16:65" x14ac:dyDescent="0.25">
      <c r="P104" s="122">
        <v>7</v>
      </c>
      <c r="Q104" s="122" t="s">
        <v>2628</v>
      </c>
      <c r="AD104" s="122">
        <v>14</v>
      </c>
      <c r="AE104" s="122" t="s">
        <v>2629</v>
      </c>
      <c r="AF104" s="122">
        <v>15</v>
      </c>
      <c r="AG104" s="122" t="s">
        <v>2630</v>
      </c>
      <c r="AH104" s="122">
        <v>16</v>
      </c>
      <c r="AI104" s="122" t="s">
        <v>2631</v>
      </c>
      <c r="AP104" s="122">
        <v>20</v>
      </c>
      <c r="AQ104" s="122" t="s">
        <v>2632</v>
      </c>
      <c r="AR104" s="122">
        <v>21</v>
      </c>
      <c r="AS104" s="122" t="s">
        <v>2633</v>
      </c>
      <c r="BJ104" s="122">
        <v>30</v>
      </c>
      <c r="BK104" s="122" t="s">
        <v>2634</v>
      </c>
      <c r="BL104" s="122">
        <v>31</v>
      </c>
      <c r="BM104" s="122" t="s">
        <v>2635</v>
      </c>
    </row>
    <row r="105" spans="16:65" x14ac:dyDescent="0.25">
      <c r="P105" s="122">
        <v>7</v>
      </c>
      <c r="Q105" s="122" t="s">
        <v>2636</v>
      </c>
      <c r="AD105" s="122">
        <v>14</v>
      </c>
      <c r="AE105" s="122" t="s">
        <v>2637</v>
      </c>
      <c r="AF105" s="122">
        <v>15</v>
      </c>
      <c r="AG105" s="122" t="s">
        <v>2638</v>
      </c>
      <c r="AH105" s="122">
        <v>16</v>
      </c>
      <c r="AI105" s="122" t="s">
        <v>2639</v>
      </c>
      <c r="AP105" s="122">
        <v>20</v>
      </c>
      <c r="AQ105" s="122" t="s">
        <v>2640</v>
      </c>
      <c r="AR105" s="122">
        <v>21</v>
      </c>
      <c r="AS105" s="122" t="s">
        <v>2641</v>
      </c>
      <c r="BJ105" s="122">
        <v>30</v>
      </c>
      <c r="BK105" s="122" t="s">
        <v>2158</v>
      </c>
      <c r="BL105" s="122">
        <v>31</v>
      </c>
      <c r="BM105" s="122" t="s">
        <v>2642</v>
      </c>
    </row>
    <row r="106" spans="16:65" x14ac:dyDescent="0.25">
      <c r="P106" s="122">
        <v>7</v>
      </c>
      <c r="Q106" s="122" t="s">
        <v>2643</v>
      </c>
      <c r="AD106" s="122">
        <v>14</v>
      </c>
      <c r="AE106" s="122" t="s">
        <v>2644</v>
      </c>
      <c r="AF106" s="122">
        <v>15</v>
      </c>
      <c r="AG106" s="122" t="s">
        <v>2645</v>
      </c>
      <c r="AH106" s="122">
        <v>16</v>
      </c>
      <c r="AI106" s="122" t="s">
        <v>1455</v>
      </c>
      <c r="AP106" s="122">
        <v>20</v>
      </c>
      <c r="AQ106" s="122" t="s">
        <v>2646</v>
      </c>
      <c r="AR106" s="122">
        <v>21</v>
      </c>
      <c r="AS106" s="122" t="s">
        <v>2647</v>
      </c>
      <c r="BJ106" s="122">
        <v>30</v>
      </c>
      <c r="BK106" s="122" t="s">
        <v>1922</v>
      </c>
      <c r="BL106" s="122">
        <v>31</v>
      </c>
      <c r="BM106" s="122" t="s">
        <v>2648</v>
      </c>
    </row>
    <row r="107" spans="16:65" x14ac:dyDescent="0.25">
      <c r="P107" s="122">
        <v>7</v>
      </c>
      <c r="Q107" s="122" t="s">
        <v>2649</v>
      </c>
      <c r="AD107" s="122">
        <v>14</v>
      </c>
      <c r="AE107" s="122" t="s">
        <v>2650</v>
      </c>
      <c r="AF107" s="122">
        <v>15</v>
      </c>
      <c r="AG107" s="122" t="s">
        <v>2651</v>
      </c>
      <c r="AH107" s="122">
        <v>16</v>
      </c>
      <c r="AI107" s="122" t="s">
        <v>2652</v>
      </c>
      <c r="AP107" s="122">
        <v>20</v>
      </c>
      <c r="AQ107" s="122" t="s">
        <v>2653</v>
      </c>
      <c r="AR107" s="122">
        <v>21</v>
      </c>
      <c r="AS107" s="122" t="s">
        <v>2654</v>
      </c>
      <c r="BJ107" s="122">
        <v>30</v>
      </c>
      <c r="BK107" s="122" t="s">
        <v>2655</v>
      </c>
      <c r="BL107" s="122">
        <v>31</v>
      </c>
      <c r="BM107" s="122" t="s">
        <v>2656</v>
      </c>
    </row>
    <row r="108" spans="16:65" x14ac:dyDescent="0.25">
      <c r="P108" s="122">
        <v>7</v>
      </c>
      <c r="Q108" s="122" t="s">
        <v>2657</v>
      </c>
      <c r="AD108" s="122">
        <v>14</v>
      </c>
      <c r="AE108" s="122" t="s">
        <v>2658</v>
      </c>
      <c r="AF108" s="122">
        <v>15</v>
      </c>
      <c r="AG108" s="122" t="s">
        <v>2659</v>
      </c>
      <c r="AH108" s="122">
        <v>16</v>
      </c>
      <c r="AI108" s="122" t="s">
        <v>2660</v>
      </c>
      <c r="AP108" s="122">
        <v>20</v>
      </c>
      <c r="AQ108" s="122" t="s">
        <v>2661</v>
      </c>
      <c r="AR108" s="122">
        <v>21</v>
      </c>
      <c r="AS108" s="122" t="s">
        <v>2662</v>
      </c>
      <c r="BJ108" s="122">
        <v>30</v>
      </c>
      <c r="BK108" s="122" t="s">
        <v>2663</v>
      </c>
      <c r="BL108" s="122">
        <v>31</v>
      </c>
      <c r="BM108" s="122" t="s">
        <v>2664</v>
      </c>
    </row>
    <row r="109" spans="16:65" x14ac:dyDescent="0.25">
      <c r="P109" s="122">
        <v>7</v>
      </c>
      <c r="Q109" s="122" t="s">
        <v>2665</v>
      </c>
      <c r="AD109" s="122">
        <v>14</v>
      </c>
      <c r="AE109" s="122" t="s">
        <v>2666</v>
      </c>
      <c r="AF109" s="122">
        <v>15</v>
      </c>
      <c r="AG109" s="122" t="s">
        <v>2667</v>
      </c>
      <c r="AH109" s="122">
        <v>16</v>
      </c>
      <c r="AI109" s="122" t="s">
        <v>2668</v>
      </c>
      <c r="AP109" s="122">
        <v>20</v>
      </c>
      <c r="AQ109" s="122" t="s">
        <v>2669</v>
      </c>
      <c r="AR109" s="122">
        <v>21</v>
      </c>
      <c r="AS109" s="122" t="s">
        <v>2375</v>
      </c>
      <c r="BJ109" s="122">
        <v>30</v>
      </c>
      <c r="BK109" s="122" t="s">
        <v>2670</v>
      </c>
      <c r="BL109" s="122">
        <v>31</v>
      </c>
      <c r="BM109" s="122" t="s">
        <v>2671</v>
      </c>
    </row>
    <row r="110" spans="16:65" x14ac:dyDescent="0.25">
      <c r="P110" s="122">
        <v>7</v>
      </c>
      <c r="Q110" s="122" t="s">
        <v>2672</v>
      </c>
      <c r="AD110" s="122">
        <v>14</v>
      </c>
      <c r="AE110" s="122" t="s">
        <v>2673</v>
      </c>
      <c r="AF110" s="122">
        <v>15</v>
      </c>
      <c r="AG110" s="122" t="s">
        <v>2674</v>
      </c>
      <c r="AH110" s="122">
        <v>16</v>
      </c>
      <c r="AI110" s="122" t="s">
        <v>2675</v>
      </c>
      <c r="AP110" s="122">
        <v>20</v>
      </c>
      <c r="AQ110" s="122" t="s">
        <v>2676</v>
      </c>
      <c r="AR110" s="122">
        <v>21</v>
      </c>
      <c r="AS110" s="122" t="s">
        <v>2677</v>
      </c>
      <c r="BJ110" s="122">
        <v>30</v>
      </c>
      <c r="BK110" s="122" t="s">
        <v>2678</v>
      </c>
    </row>
    <row r="111" spans="16:65" x14ac:dyDescent="0.25">
      <c r="P111" s="122">
        <v>7</v>
      </c>
      <c r="Q111" s="122" t="s">
        <v>2629</v>
      </c>
      <c r="AD111" s="122">
        <v>14</v>
      </c>
      <c r="AE111" s="122" t="s">
        <v>1556</v>
      </c>
      <c r="AF111" s="122">
        <v>15</v>
      </c>
      <c r="AG111" s="122" t="s">
        <v>2679</v>
      </c>
      <c r="AH111" s="122">
        <v>16</v>
      </c>
      <c r="AI111" s="122" t="s">
        <v>2680</v>
      </c>
      <c r="AP111" s="122">
        <v>20</v>
      </c>
      <c r="AQ111" s="122" t="s">
        <v>2681</v>
      </c>
      <c r="AR111" s="122">
        <v>21</v>
      </c>
      <c r="AS111" s="122" t="s">
        <v>2682</v>
      </c>
      <c r="BJ111" s="122">
        <v>30</v>
      </c>
      <c r="BK111" s="122" t="s">
        <v>2683</v>
      </c>
    </row>
    <row r="112" spans="16:65" x14ac:dyDescent="0.25">
      <c r="P112" s="122">
        <v>7</v>
      </c>
      <c r="Q112" s="122" t="s">
        <v>2684</v>
      </c>
      <c r="AD112" s="122">
        <v>14</v>
      </c>
      <c r="AE112" s="122" t="s">
        <v>2685</v>
      </c>
      <c r="AF112" s="122">
        <v>15</v>
      </c>
      <c r="AG112" s="122" t="s">
        <v>2686</v>
      </c>
      <c r="AH112" s="122">
        <v>16</v>
      </c>
      <c r="AI112" s="122" t="s">
        <v>2687</v>
      </c>
      <c r="AP112" s="122">
        <v>20</v>
      </c>
      <c r="AQ112" s="122" t="s">
        <v>2688</v>
      </c>
      <c r="AR112" s="122">
        <v>21</v>
      </c>
      <c r="AS112" s="122" t="s">
        <v>2689</v>
      </c>
      <c r="BJ112" s="122">
        <v>30</v>
      </c>
      <c r="BK112" s="122" t="s">
        <v>2690</v>
      </c>
    </row>
    <row r="113" spans="16:63" x14ac:dyDescent="0.25">
      <c r="P113" s="122">
        <v>7</v>
      </c>
      <c r="Q113" s="122" t="s">
        <v>2691</v>
      </c>
      <c r="AD113" s="122">
        <v>14</v>
      </c>
      <c r="AE113" s="122" t="s">
        <v>2692</v>
      </c>
      <c r="AF113" s="122">
        <v>15</v>
      </c>
      <c r="AG113" s="122" t="s">
        <v>2693</v>
      </c>
      <c r="AH113" s="122">
        <v>16</v>
      </c>
      <c r="AI113" s="122" t="s">
        <v>2694</v>
      </c>
      <c r="AP113" s="122">
        <v>20</v>
      </c>
      <c r="AQ113" s="122" t="s">
        <v>2695</v>
      </c>
      <c r="AR113" s="122">
        <v>21</v>
      </c>
      <c r="AS113" s="122" t="s">
        <v>2696</v>
      </c>
      <c r="BJ113" s="122">
        <v>30</v>
      </c>
      <c r="BK113" s="122" t="s">
        <v>2697</v>
      </c>
    </row>
    <row r="114" spans="16:63" x14ac:dyDescent="0.25">
      <c r="P114" s="122">
        <v>7</v>
      </c>
      <c r="Q114" s="122" t="s">
        <v>2698</v>
      </c>
      <c r="AD114" s="122">
        <v>14</v>
      </c>
      <c r="AE114" s="122" t="s">
        <v>2699</v>
      </c>
      <c r="AF114" s="122">
        <v>15</v>
      </c>
      <c r="AG114" s="122" t="s">
        <v>2700</v>
      </c>
      <c r="AH114" s="122">
        <v>16</v>
      </c>
      <c r="AI114" s="122" t="s">
        <v>2701</v>
      </c>
      <c r="AP114" s="122">
        <v>20</v>
      </c>
      <c r="AQ114" s="122" t="s">
        <v>2702</v>
      </c>
      <c r="AR114" s="122">
        <v>21</v>
      </c>
      <c r="AS114" s="122" t="s">
        <v>2703</v>
      </c>
      <c r="BJ114" s="122">
        <v>30</v>
      </c>
      <c r="BK114" s="122" t="s">
        <v>2704</v>
      </c>
    </row>
    <row r="115" spans="16:63" x14ac:dyDescent="0.25">
      <c r="P115" s="122">
        <v>7</v>
      </c>
      <c r="Q115" s="122" t="s">
        <v>2705</v>
      </c>
      <c r="AD115" s="122">
        <v>14</v>
      </c>
      <c r="AE115" s="122" t="s">
        <v>2706</v>
      </c>
      <c r="AF115" s="122">
        <v>15</v>
      </c>
      <c r="AG115" s="122" t="s">
        <v>2707</v>
      </c>
      <c r="AH115" s="122">
        <v>16</v>
      </c>
      <c r="AI115" s="122" t="s">
        <v>2708</v>
      </c>
      <c r="AP115" s="122">
        <v>20</v>
      </c>
      <c r="AQ115" s="122" t="s">
        <v>2709</v>
      </c>
      <c r="AR115" s="122">
        <v>21</v>
      </c>
      <c r="AS115" s="122" t="s">
        <v>2443</v>
      </c>
      <c r="BJ115" s="122">
        <v>30</v>
      </c>
      <c r="BK115" s="122" t="s">
        <v>1271</v>
      </c>
    </row>
    <row r="116" spans="16:63" x14ac:dyDescent="0.25">
      <c r="P116" s="122">
        <v>7</v>
      </c>
      <c r="Q116" s="122" t="s">
        <v>2710</v>
      </c>
      <c r="AD116" s="122">
        <v>14</v>
      </c>
      <c r="AE116" s="122" t="s">
        <v>2711</v>
      </c>
      <c r="AF116" s="122">
        <v>15</v>
      </c>
      <c r="AG116" s="122" t="s">
        <v>2712</v>
      </c>
      <c r="AP116" s="122">
        <v>20</v>
      </c>
      <c r="AQ116" s="122" t="s">
        <v>2713</v>
      </c>
      <c r="AR116" s="122">
        <v>21</v>
      </c>
      <c r="AS116" s="122" t="s">
        <v>2714</v>
      </c>
      <c r="BJ116" s="122">
        <v>30</v>
      </c>
      <c r="BK116" s="122" t="s">
        <v>2715</v>
      </c>
    </row>
    <row r="117" spans="16:63" x14ac:dyDescent="0.25">
      <c r="P117" s="122">
        <v>7</v>
      </c>
      <c r="Q117" s="122" t="s">
        <v>2716</v>
      </c>
      <c r="AD117" s="122">
        <v>14</v>
      </c>
      <c r="AE117" s="122" t="s">
        <v>2717</v>
      </c>
      <c r="AF117" s="122">
        <v>15</v>
      </c>
      <c r="AG117" s="122" t="s">
        <v>2718</v>
      </c>
      <c r="AP117" s="122">
        <v>20</v>
      </c>
      <c r="AQ117" s="122" t="s">
        <v>2719</v>
      </c>
      <c r="AR117" s="122">
        <v>21</v>
      </c>
      <c r="AS117" s="122" t="s">
        <v>2720</v>
      </c>
      <c r="BJ117" s="122">
        <v>30</v>
      </c>
      <c r="BK117" s="122" t="s">
        <v>2721</v>
      </c>
    </row>
    <row r="118" spans="16:63" x14ac:dyDescent="0.25">
      <c r="P118" s="122">
        <v>7</v>
      </c>
      <c r="Q118" s="122" t="s">
        <v>2722</v>
      </c>
      <c r="AD118" s="122">
        <v>14</v>
      </c>
      <c r="AE118" s="122" t="s">
        <v>2189</v>
      </c>
      <c r="AF118" s="122">
        <v>15</v>
      </c>
      <c r="AG118" s="122" t="s">
        <v>2723</v>
      </c>
      <c r="AP118" s="122">
        <v>20</v>
      </c>
      <c r="AQ118" s="122" t="s">
        <v>2724</v>
      </c>
      <c r="AR118" s="122">
        <v>21</v>
      </c>
      <c r="AS118" s="122" t="s">
        <v>1058</v>
      </c>
      <c r="BJ118" s="122">
        <v>30</v>
      </c>
      <c r="BK118" s="122" t="s">
        <v>2725</v>
      </c>
    </row>
    <row r="119" spans="16:63" x14ac:dyDescent="0.25">
      <c r="P119" s="122">
        <v>7</v>
      </c>
      <c r="Q119" s="122" t="s">
        <v>1455</v>
      </c>
      <c r="AD119" s="122">
        <v>14</v>
      </c>
      <c r="AE119" s="122" t="s">
        <v>2726</v>
      </c>
      <c r="AF119" s="122">
        <v>15</v>
      </c>
      <c r="AG119" s="122" t="s">
        <v>2717</v>
      </c>
      <c r="AP119" s="122">
        <v>20</v>
      </c>
      <c r="AQ119" s="122" t="s">
        <v>2727</v>
      </c>
      <c r="AR119" s="122">
        <v>21</v>
      </c>
      <c r="AS119" s="122" t="s">
        <v>2728</v>
      </c>
      <c r="BJ119" s="122">
        <v>30</v>
      </c>
      <c r="BK119" s="122" t="s">
        <v>2729</v>
      </c>
    </row>
    <row r="120" spans="16:63" x14ac:dyDescent="0.25">
      <c r="P120" s="122">
        <v>7</v>
      </c>
      <c r="Q120" s="122" t="s">
        <v>2730</v>
      </c>
      <c r="AD120" s="122">
        <v>14</v>
      </c>
      <c r="AE120" s="122" t="s">
        <v>2731</v>
      </c>
      <c r="AF120" s="122">
        <v>15</v>
      </c>
      <c r="AG120" s="122" t="s">
        <v>2732</v>
      </c>
      <c r="AP120" s="122">
        <v>20</v>
      </c>
      <c r="AQ120" s="122" t="s">
        <v>2733</v>
      </c>
      <c r="AR120" s="122">
        <v>21</v>
      </c>
      <c r="AS120" s="122" t="s">
        <v>2734</v>
      </c>
      <c r="BJ120" s="122">
        <v>30</v>
      </c>
      <c r="BK120" s="122" t="s">
        <v>2735</v>
      </c>
    </row>
    <row r="121" spans="16:63" x14ac:dyDescent="0.25">
      <c r="P121" s="122">
        <v>7</v>
      </c>
      <c r="Q121" s="122" t="s">
        <v>2736</v>
      </c>
      <c r="AD121" s="122">
        <v>14</v>
      </c>
      <c r="AE121" s="122" t="s">
        <v>2737</v>
      </c>
      <c r="AF121" s="122">
        <v>15</v>
      </c>
      <c r="AG121" s="122" t="s">
        <v>2738</v>
      </c>
      <c r="AP121" s="122">
        <v>20</v>
      </c>
      <c r="AQ121" s="122" t="s">
        <v>2739</v>
      </c>
      <c r="AR121" s="122">
        <v>21</v>
      </c>
      <c r="AS121" s="122" t="s">
        <v>2740</v>
      </c>
      <c r="BJ121" s="122">
        <v>30</v>
      </c>
      <c r="BK121" s="122" t="s">
        <v>2741</v>
      </c>
    </row>
    <row r="122" spans="16:63" x14ac:dyDescent="0.25">
      <c r="P122" s="122">
        <v>7</v>
      </c>
      <c r="Q122" s="122" t="s">
        <v>2742</v>
      </c>
      <c r="AD122" s="122">
        <v>14</v>
      </c>
      <c r="AE122" s="122" t="s">
        <v>2743</v>
      </c>
      <c r="AF122" s="122">
        <v>15</v>
      </c>
      <c r="AG122" s="122" t="s">
        <v>2744</v>
      </c>
      <c r="AP122" s="122">
        <v>20</v>
      </c>
      <c r="AQ122" s="122" t="s">
        <v>2745</v>
      </c>
      <c r="AR122" s="122">
        <v>21</v>
      </c>
      <c r="AS122" s="122" t="s">
        <v>2746</v>
      </c>
      <c r="BJ122" s="122">
        <v>30</v>
      </c>
      <c r="BK122" s="122" t="s">
        <v>2747</v>
      </c>
    </row>
    <row r="123" spans="16:63" x14ac:dyDescent="0.25">
      <c r="P123" s="122">
        <v>7</v>
      </c>
      <c r="Q123" s="122" t="s">
        <v>2748</v>
      </c>
      <c r="AD123" s="122">
        <v>14</v>
      </c>
      <c r="AE123" s="122" t="s">
        <v>2749</v>
      </c>
      <c r="AF123" s="122">
        <v>15</v>
      </c>
      <c r="AG123" s="122" t="s">
        <v>2750</v>
      </c>
      <c r="AP123" s="122">
        <v>20</v>
      </c>
      <c r="AQ123" s="122" t="s">
        <v>2751</v>
      </c>
      <c r="AR123" s="122">
        <v>21</v>
      </c>
      <c r="AS123" s="122" t="s">
        <v>2752</v>
      </c>
      <c r="BJ123" s="122">
        <v>30</v>
      </c>
      <c r="BK123" s="122" t="s">
        <v>2753</v>
      </c>
    </row>
    <row r="124" spans="16:63" x14ac:dyDescent="0.25">
      <c r="P124" s="122">
        <v>7</v>
      </c>
      <c r="Q124" s="122" t="s">
        <v>2754</v>
      </c>
      <c r="AD124" s="122">
        <v>14</v>
      </c>
      <c r="AE124" s="122" t="s">
        <v>2755</v>
      </c>
      <c r="AF124" s="122">
        <v>15</v>
      </c>
      <c r="AG124" s="122" t="s">
        <v>1826</v>
      </c>
      <c r="AP124" s="122">
        <v>20</v>
      </c>
      <c r="AQ124" s="122" t="s">
        <v>2756</v>
      </c>
      <c r="AR124" s="122">
        <v>21</v>
      </c>
      <c r="AS124" s="122" t="s">
        <v>2757</v>
      </c>
      <c r="BJ124" s="122">
        <v>30</v>
      </c>
      <c r="BK124" s="122" t="s">
        <v>2047</v>
      </c>
    </row>
    <row r="125" spans="16:63" x14ac:dyDescent="0.25">
      <c r="AD125" s="122">
        <v>14</v>
      </c>
      <c r="AE125" s="122" t="s">
        <v>2758</v>
      </c>
      <c r="AF125" s="122">
        <v>15</v>
      </c>
      <c r="AG125" s="122" t="s">
        <v>2759</v>
      </c>
      <c r="AP125" s="122">
        <v>20</v>
      </c>
      <c r="AQ125" s="122" t="s">
        <v>2760</v>
      </c>
      <c r="AR125" s="122">
        <v>21</v>
      </c>
      <c r="AS125" s="122" t="s">
        <v>2761</v>
      </c>
      <c r="BJ125" s="122">
        <v>30</v>
      </c>
      <c r="BK125" s="122" t="s">
        <v>2762</v>
      </c>
    </row>
    <row r="126" spans="16:63" x14ac:dyDescent="0.25">
      <c r="AD126" s="122">
        <v>14</v>
      </c>
      <c r="AE126" s="122" t="s">
        <v>2763</v>
      </c>
      <c r="AF126" s="122">
        <v>15</v>
      </c>
      <c r="AG126" s="122" t="s">
        <v>2764</v>
      </c>
      <c r="AP126" s="122">
        <v>20</v>
      </c>
      <c r="AQ126" s="122" t="s">
        <v>2765</v>
      </c>
      <c r="AR126" s="122">
        <v>21</v>
      </c>
      <c r="AS126" s="122" t="s">
        <v>2766</v>
      </c>
      <c r="BJ126" s="122">
        <v>30</v>
      </c>
      <c r="BK126" s="122" t="s">
        <v>2767</v>
      </c>
    </row>
    <row r="127" spans="16:63" x14ac:dyDescent="0.25">
      <c r="AD127" s="122">
        <v>14</v>
      </c>
      <c r="AE127" s="122" t="s">
        <v>2768</v>
      </c>
      <c r="AF127" s="122">
        <v>15</v>
      </c>
      <c r="AG127" s="122" t="s">
        <v>2769</v>
      </c>
      <c r="AP127" s="122">
        <v>20</v>
      </c>
      <c r="AQ127" s="122" t="s">
        <v>2770</v>
      </c>
      <c r="AR127" s="122">
        <v>21</v>
      </c>
      <c r="AS127" s="122" t="s">
        <v>2771</v>
      </c>
      <c r="BJ127" s="122">
        <v>30</v>
      </c>
      <c r="BK127" s="122" t="s">
        <v>2772</v>
      </c>
    </row>
    <row r="128" spans="16:63" x14ac:dyDescent="0.25">
      <c r="AP128" s="122">
        <v>20</v>
      </c>
      <c r="AQ128" s="122" t="s">
        <v>2773</v>
      </c>
      <c r="AR128" s="122">
        <v>21</v>
      </c>
      <c r="AS128" s="122" t="s">
        <v>2774</v>
      </c>
      <c r="BJ128" s="122">
        <v>30</v>
      </c>
      <c r="BK128" s="122" t="s">
        <v>2775</v>
      </c>
    </row>
    <row r="129" spans="42:63" x14ac:dyDescent="0.25">
      <c r="AP129" s="122">
        <v>20</v>
      </c>
      <c r="AQ129" s="122" t="s">
        <v>2776</v>
      </c>
      <c r="AR129" s="122">
        <v>21</v>
      </c>
      <c r="AS129" s="122" t="s">
        <v>2777</v>
      </c>
      <c r="BJ129" s="122">
        <v>30</v>
      </c>
      <c r="BK129" s="122" t="s">
        <v>2778</v>
      </c>
    </row>
    <row r="130" spans="42:63" x14ac:dyDescent="0.25">
      <c r="AP130" s="122">
        <v>20</v>
      </c>
      <c r="AQ130" s="122" t="s">
        <v>2779</v>
      </c>
      <c r="AR130" s="122">
        <v>21</v>
      </c>
      <c r="AS130" s="122" t="s">
        <v>2780</v>
      </c>
      <c r="BJ130" s="122">
        <v>30</v>
      </c>
      <c r="BK130" s="122" t="s">
        <v>2781</v>
      </c>
    </row>
    <row r="131" spans="42:63" x14ac:dyDescent="0.25">
      <c r="AP131" s="122">
        <v>20</v>
      </c>
      <c r="AQ131" s="122" t="s">
        <v>2782</v>
      </c>
      <c r="AR131" s="122">
        <v>21</v>
      </c>
      <c r="AS131" s="122" t="s">
        <v>2783</v>
      </c>
      <c r="BJ131" s="122">
        <v>30</v>
      </c>
      <c r="BK131" s="122" t="s">
        <v>2784</v>
      </c>
    </row>
    <row r="132" spans="42:63" x14ac:dyDescent="0.25">
      <c r="AP132" s="122">
        <v>20</v>
      </c>
      <c r="AQ132" s="122" t="s">
        <v>2785</v>
      </c>
      <c r="AR132" s="122">
        <v>21</v>
      </c>
      <c r="AS132" s="122" t="s">
        <v>2786</v>
      </c>
      <c r="BJ132" s="122">
        <v>30</v>
      </c>
      <c r="BK132" s="122" t="s">
        <v>1908</v>
      </c>
    </row>
    <row r="133" spans="42:63" x14ac:dyDescent="0.25">
      <c r="AP133" s="122">
        <v>20</v>
      </c>
      <c r="AQ133" s="122" t="s">
        <v>2787</v>
      </c>
      <c r="AR133" s="122">
        <v>21</v>
      </c>
      <c r="AS133" s="122" t="s">
        <v>2788</v>
      </c>
      <c r="BJ133" s="122">
        <v>30</v>
      </c>
      <c r="BK133" s="122" t="s">
        <v>2789</v>
      </c>
    </row>
    <row r="134" spans="42:63" x14ac:dyDescent="0.25">
      <c r="AP134" s="122">
        <v>20</v>
      </c>
      <c r="AQ134" s="122" t="s">
        <v>2790</v>
      </c>
      <c r="AR134" s="122">
        <v>21</v>
      </c>
      <c r="AS134" s="122" t="s">
        <v>2791</v>
      </c>
      <c r="BJ134" s="122">
        <v>30</v>
      </c>
      <c r="BK134" s="122" t="s">
        <v>2792</v>
      </c>
    </row>
    <row r="135" spans="42:63" x14ac:dyDescent="0.25">
      <c r="AP135" s="122">
        <v>20</v>
      </c>
      <c r="AQ135" s="122" t="s">
        <v>2793</v>
      </c>
      <c r="AR135" s="122">
        <v>21</v>
      </c>
      <c r="AS135" s="122" t="s">
        <v>2794</v>
      </c>
      <c r="BJ135" s="122">
        <v>30</v>
      </c>
      <c r="BK135" s="122" t="s">
        <v>2795</v>
      </c>
    </row>
    <row r="136" spans="42:63" x14ac:dyDescent="0.25">
      <c r="AP136" s="122">
        <v>20</v>
      </c>
      <c r="AQ136" s="122" t="s">
        <v>2796</v>
      </c>
      <c r="AR136" s="122">
        <v>21</v>
      </c>
      <c r="AS136" s="122" t="s">
        <v>2797</v>
      </c>
      <c r="BJ136" s="122">
        <v>30</v>
      </c>
      <c r="BK136" s="122" t="s">
        <v>2798</v>
      </c>
    </row>
    <row r="137" spans="42:63" x14ac:dyDescent="0.25">
      <c r="AP137" s="122">
        <v>20</v>
      </c>
      <c r="AQ137" s="122" t="s">
        <v>2799</v>
      </c>
      <c r="AR137" s="122">
        <v>21</v>
      </c>
      <c r="AS137" s="122" t="s">
        <v>2800</v>
      </c>
      <c r="BJ137" s="122">
        <v>30</v>
      </c>
      <c r="BK137" s="122" t="s">
        <v>2801</v>
      </c>
    </row>
    <row r="138" spans="42:63" x14ac:dyDescent="0.25">
      <c r="AP138" s="122">
        <v>20</v>
      </c>
      <c r="AQ138" s="122" t="s">
        <v>2802</v>
      </c>
      <c r="AR138" s="122">
        <v>21</v>
      </c>
      <c r="AS138" s="122" t="s">
        <v>2803</v>
      </c>
      <c r="BJ138" s="122">
        <v>30</v>
      </c>
      <c r="BK138" s="122" t="s">
        <v>2804</v>
      </c>
    </row>
    <row r="139" spans="42:63" x14ac:dyDescent="0.25">
      <c r="AP139" s="122">
        <v>20</v>
      </c>
      <c r="AQ139" s="122" t="s">
        <v>2805</v>
      </c>
      <c r="AR139" s="122">
        <v>21</v>
      </c>
      <c r="AS139" s="122" t="s">
        <v>2806</v>
      </c>
      <c r="BJ139" s="122">
        <v>30</v>
      </c>
      <c r="BK139" s="122" t="s">
        <v>2807</v>
      </c>
    </row>
    <row r="140" spans="42:63" x14ac:dyDescent="0.25">
      <c r="AP140" s="122">
        <v>20</v>
      </c>
      <c r="AQ140" s="122" t="s">
        <v>2808</v>
      </c>
      <c r="AR140" s="122">
        <v>21</v>
      </c>
      <c r="AS140" s="122" t="s">
        <v>2809</v>
      </c>
      <c r="BJ140" s="122">
        <v>30</v>
      </c>
      <c r="BK140" s="122" t="s">
        <v>2810</v>
      </c>
    </row>
    <row r="141" spans="42:63" x14ac:dyDescent="0.25">
      <c r="AP141" s="122">
        <v>20</v>
      </c>
      <c r="AQ141" s="122" t="s">
        <v>2811</v>
      </c>
      <c r="AR141" s="122">
        <v>21</v>
      </c>
      <c r="AS141" s="122" t="s">
        <v>2812</v>
      </c>
      <c r="BJ141" s="122">
        <v>30</v>
      </c>
      <c r="BK141" s="122" t="s">
        <v>2813</v>
      </c>
    </row>
    <row r="142" spans="42:63" x14ac:dyDescent="0.25">
      <c r="AP142" s="122">
        <v>20</v>
      </c>
      <c r="AQ142" s="122" t="s">
        <v>2814</v>
      </c>
      <c r="AR142" s="122">
        <v>21</v>
      </c>
      <c r="AS142" s="122" t="s">
        <v>2815</v>
      </c>
      <c r="BJ142" s="122">
        <v>30</v>
      </c>
      <c r="BK142" s="122" t="s">
        <v>2816</v>
      </c>
    </row>
    <row r="143" spans="42:63" x14ac:dyDescent="0.25">
      <c r="AP143" s="122">
        <v>20</v>
      </c>
      <c r="AQ143" s="122" t="s">
        <v>2817</v>
      </c>
      <c r="AR143" s="122">
        <v>21</v>
      </c>
      <c r="AS143" s="122" t="s">
        <v>2818</v>
      </c>
      <c r="BJ143" s="122">
        <v>30</v>
      </c>
      <c r="BK143" s="122" t="s">
        <v>2819</v>
      </c>
    </row>
    <row r="144" spans="42:63" x14ac:dyDescent="0.25">
      <c r="AP144" s="122">
        <v>20</v>
      </c>
      <c r="AQ144" s="122" t="s">
        <v>2820</v>
      </c>
      <c r="AR144" s="122">
        <v>21</v>
      </c>
      <c r="AS144" s="122" t="s">
        <v>2821</v>
      </c>
      <c r="BJ144" s="122">
        <v>30</v>
      </c>
      <c r="BK144" s="122" t="s">
        <v>2822</v>
      </c>
    </row>
    <row r="145" spans="42:63" x14ac:dyDescent="0.25">
      <c r="AP145" s="122">
        <v>20</v>
      </c>
      <c r="AQ145" s="122" t="s">
        <v>2823</v>
      </c>
      <c r="AR145" s="122">
        <v>21</v>
      </c>
      <c r="AS145" s="122" t="s">
        <v>2824</v>
      </c>
      <c r="BJ145" s="122">
        <v>30</v>
      </c>
      <c r="BK145" s="122" t="s">
        <v>2825</v>
      </c>
    </row>
    <row r="146" spans="42:63" x14ac:dyDescent="0.25">
      <c r="AP146" s="122">
        <v>20</v>
      </c>
      <c r="AQ146" s="122" t="s">
        <v>2826</v>
      </c>
      <c r="AR146" s="122">
        <v>21</v>
      </c>
      <c r="AS146" s="122" t="s">
        <v>2827</v>
      </c>
      <c r="BJ146" s="122">
        <v>30</v>
      </c>
      <c r="BK146" s="122" t="s">
        <v>2828</v>
      </c>
    </row>
    <row r="147" spans="42:63" x14ac:dyDescent="0.25">
      <c r="AP147" s="122">
        <v>20</v>
      </c>
      <c r="AQ147" s="122" t="s">
        <v>2829</v>
      </c>
      <c r="AR147" s="122">
        <v>21</v>
      </c>
      <c r="AS147" s="122" t="s">
        <v>2830</v>
      </c>
      <c r="BJ147" s="122">
        <v>30</v>
      </c>
      <c r="BK147" s="122" t="s">
        <v>2831</v>
      </c>
    </row>
    <row r="148" spans="42:63" x14ac:dyDescent="0.25">
      <c r="AP148" s="122">
        <v>20</v>
      </c>
      <c r="AQ148" s="122" t="s">
        <v>2832</v>
      </c>
      <c r="AR148" s="122">
        <v>21</v>
      </c>
      <c r="AS148" s="122" t="s">
        <v>2833</v>
      </c>
      <c r="BJ148" s="122">
        <v>30</v>
      </c>
      <c r="BK148" s="122" t="s">
        <v>2834</v>
      </c>
    </row>
    <row r="149" spans="42:63" x14ac:dyDescent="0.25">
      <c r="AP149" s="122">
        <v>20</v>
      </c>
      <c r="AQ149" s="122" t="s">
        <v>2835</v>
      </c>
      <c r="AR149" s="122">
        <v>21</v>
      </c>
      <c r="AS149" s="122" t="s">
        <v>2836</v>
      </c>
      <c r="BJ149" s="122">
        <v>30</v>
      </c>
      <c r="BK149" s="122" t="s">
        <v>2837</v>
      </c>
    </row>
    <row r="150" spans="42:63" x14ac:dyDescent="0.25">
      <c r="AP150" s="122">
        <v>20</v>
      </c>
      <c r="AQ150" s="122" t="s">
        <v>2838</v>
      </c>
      <c r="AR150" s="122">
        <v>21</v>
      </c>
      <c r="AS150" s="122" t="s">
        <v>2839</v>
      </c>
      <c r="BJ150" s="122">
        <v>30</v>
      </c>
      <c r="BK150" s="122" t="s">
        <v>2840</v>
      </c>
    </row>
    <row r="151" spans="42:63" x14ac:dyDescent="0.25">
      <c r="AP151" s="122">
        <v>20</v>
      </c>
      <c r="AQ151" s="122" t="s">
        <v>2841</v>
      </c>
      <c r="AR151" s="122">
        <v>21</v>
      </c>
      <c r="AS151" s="122" t="s">
        <v>2842</v>
      </c>
      <c r="BJ151" s="122">
        <v>30</v>
      </c>
      <c r="BK151" s="122" t="s">
        <v>2843</v>
      </c>
    </row>
    <row r="152" spans="42:63" x14ac:dyDescent="0.25">
      <c r="AP152" s="122">
        <v>20</v>
      </c>
      <c r="AQ152" s="122" t="s">
        <v>2844</v>
      </c>
      <c r="AR152" s="122">
        <v>21</v>
      </c>
      <c r="AS152" s="122" t="s">
        <v>2845</v>
      </c>
      <c r="BJ152" s="122">
        <v>30</v>
      </c>
      <c r="BK152" s="122" t="s">
        <v>2846</v>
      </c>
    </row>
    <row r="153" spans="42:63" x14ac:dyDescent="0.25">
      <c r="AP153" s="122">
        <v>20</v>
      </c>
      <c r="AQ153" s="122" t="s">
        <v>2847</v>
      </c>
      <c r="AR153" s="122">
        <v>21</v>
      </c>
      <c r="AS153" s="122" t="s">
        <v>2848</v>
      </c>
      <c r="BJ153" s="122">
        <v>30</v>
      </c>
      <c r="BK153" s="122" t="s">
        <v>2849</v>
      </c>
    </row>
    <row r="154" spans="42:63" x14ac:dyDescent="0.25">
      <c r="AP154" s="122">
        <v>20</v>
      </c>
      <c r="AQ154" s="122" t="s">
        <v>2850</v>
      </c>
      <c r="AR154" s="122">
        <v>21</v>
      </c>
      <c r="AS154" s="122" t="s">
        <v>2851</v>
      </c>
      <c r="BJ154" s="122">
        <v>30</v>
      </c>
      <c r="BK154" s="122" t="s">
        <v>2852</v>
      </c>
    </row>
    <row r="155" spans="42:63" x14ac:dyDescent="0.25">
      <c r="AP155" s="122">
        <v>20</v>
      </c>
      <c r="AQ155" s="122" t="s">
        <v>2853</v>
      </c>
      <c r="AR155" s="122">
        <v>21</v>
      </c>
      <c r="AS155" s="122" t="s">
        <v>2854</v>
      </c>
      <c r="BJ155" s="122">
        <v>30</v>
      </c>
      <c r="BK155" s="122" t="s">
        <v>2855</v>
      </c>
    </row>
    <row r="156" spans="42:63" x14ac:dyDescent="0.25">
      <c r="AP156" s="122">
        <v>20</v>
      </c>
      <c r="AQ156" s="122" t="s">
        <v>2856</v>
      </c>
      <c r="AR156" s="122">
        <v>21</v>
      </c>
      <c r="AS156" s="122" t="s">
        <v>2857</v>
      </c>
      <c r="BJ156" s="122">
        <v>30</v>
      </c>
      <c r="BK156" s="122" t="s">
        <v>2858</v>
      </c>
    </row>
    <row r="157" spans="42:63" x14ac:dyDescent="0.25">
      <c r="AP157" s="122">
        <v>20</v>
      </c>
      <c r="AQ157" s="122" t="s">
        <v>2859</v>
      </c>
      <c r="AR157" s="122">
        <v>21</v>
      </c>
      <c r="AS157" s="122" t="s">
        <v>2860</v>
      </c>
      <c r="BJ157" s="122">
        <v>30</v>
      </c>
      <c r="BK157" s="122" t="s">
        <v>2861</v>
      </c>
    </row>
    <row r="158" spans="42:63" x14ac:dyDescent="0.25">
      <c r="AP158" s="122">
        <v>20</v>
      </c>
      <c r="AQ158" s="122" t="s">
        <v>2862</v>
      </c>
      <c r="AR158" s="122">
        <v>21</v>
      </c>
      <c r="AS158" s="122" t="s">
        <v>2863</v>
      </c>
      <c r="BJ158" s="122">
        <v>30</v>
      </c>
      <c r="BK158" s="122" t="s">
        <v>2864</v>
      </c>
    </row>
    <row r="159" spans="42:63" x14ac:dyDescent="0.25">
      <c r="AP159" s="122">
        <v>20</v>
      </c>
      <c r="AQ159" s="122" t="s">
        <v>2865</v>
      </c>
      <c r="AR159" s="122">
        <v>21</v>
      </c>
      <c r="AS159" s="122" t="s">
        <v>2866</v>
      </c>
      <c r="BJ159" s="122">
        <v>30</v>
      </c>
      <c r="BK159" s="122" t="s">
        <v>2867</v>
      </c>
    </row>
    <row r="160" spans="42:63" x14ac:dyDescent="0.25">
      <c r="AP160" s="122">
        <v>20</v>
      </c>
      <c r="AQ160" s="122" t="s">
        <v>2868</v>
      </c>
      <c r="AR160" s="122">
        <v>21</v>
      </c>
      <c r="AS160" s="122" t="s">
        <v>2869</v>
      </c>
      <c r="BJ160" s="122">
        <v>30</v>
      </c>
      <c r="BK160" s="122" t="s">
        <v>2870</v>
      </c>
    </row>
    <row r="161" spans="42:63" x14ac:dyDescent="0.25">
      <c r="AP161" s="122">
        <v>20</v>
      </c>
      <c r="AQ161" s="122" t="s">
        <v>2871</v>
      </c>
      <c r="AR161" s="122">
        <v>21</v>
      </c>
      <c r="AS161" s="122" t="s">
        <v>2872</v>
      </c>
      <c r="BJ161" s="122">
        <v>30</v>
      </c>
      <c r="BK161" s="122" t="s">
        <v>2873</v>
      </c>
    </row>
    <row r="162" spans="42:63" x14ac:dyDescent="0.25">
      <c r="AP162" s="122">
        <v>20</v>
      </c>
      <c r="AQ162" s="122" t="s">
        <v>2874</v>
      </c>
      <c r="AR162" s="122">
        <v>21</v>
      </c>
      <c r="AS162" s="122" t="s">
        <v>2875</v>
      </c>
      <c r="BJ162" s="122">
        <v>30</v>
      </c>
      <c r="BK162" s="122" t="s">
        <v>2876</v>
      </c>
    </row>
    <row r="163" spans="42:63" x14ac:dyDescent="0.25">
      <c r="AP163" s="122">
        <v>20</v>
      </c>
      <c r="AQ163" s="122" t="s">
        <v>2877</v>
      </c>
      <c r="AR163" s="122">
        <v>21</v>
      </c>
      <c r="AS163" s="122" t="s">
        <v>2878</v>
      </c>
      <c r="BJ163" s="122">
        <v>30</v>
      </c>
      <c r="BK163" s="122" t="s">
        <v>2879</v>
      </c>
    </row>
    <row r="164" spans="42:63" x14ac:dyDescent="0.25">
      <c r="AP164" s="122">
        <v>20</v>
      </c>
      <c r="AQ164" s="122" t="s">
        <v>2880</v>
      </c>
      <c r="AR164" s="122">
        <v>21</v>
      </c>
      <c r="AS164" s="122" t="s">
        <v>2881</v>
      </c>
      <c r="BJ164" s="122">
        <v>30</v>
      </c>
      <c r="BK164" s="122" t="s">
        <v>2882</v>
      </c>
    </row>
    <row r="165" spans="42:63" x14ac:dyDescent="0.25">
      <c r="AP165" s="122">
        <v>20</v>
      </c>
      <c r="AQ165" s="122" t="s">
        <v>2883</v>
      </c>
      <c r="AR165" s="122">
        <v>21</v>
      </c>
      <c r="AS165" s="122" t="s">
        <v>2884</v>
      </c>
      <c r="BJ165" s="122">
        <v>30</v>
      </c>
      <c r="BK165" s="122" t="s">
        <v>2885</v>
      </c>
    </row>
    <row r="166" spans="42:63" x14ac:dyDescent="0.25">
      <c r="AP166" s="122">
        <v>20</v>
      </c>
      <c r="AQ166" s="122" t="s">
        <v>2886</v>
      </c>
      <c r="AR166" s="122">
        <v>21</v>
      </c>
      <c r="AS166" s="122" t="s">
        <v>2887</v>
      </c>
      <c r="BJ166" s="122">
        <v>30</v>
      </c>
      <c r="BK166" s="122" t="s">
        <v>2888</v>
      </c>
    </row>
    <row r="167" spans="42:63" x14ac:dyDescent="0.25">
      <c r="AP167" s="122">
        <v>20</v>
      </c>
      <c r="AQ167" s="122" t="s">
        <v>2889</v>
      </c>
      <c r="AR167" s="122">
        <v>21</v>
      </c>
      <c r="AS167" s="122" t="s">
        <v>2890</v>
      </c>
      <c r="BJ167" s="122">
        <v>30</v>
      </c>
      <c r="BK167" s="122" t="s">
        <v>2891</v>
      </c>
    </row>
    <row r="168" spans="42:63" x14ac:dyDescent="0.25">
      <c r="AP168" s="122">
        <v>20</v>
      </c>
      <c r="AQ168" s="122" t="s">
        <v>2892</v>
      </c>
      <c r="AR168" s="122">
        <v>21</v>
      </c>
      <c r="AS168" s="122" t="s">
        <v>2893</v>
      </c>
      <c r="BJ168" s="122">
        <v>30</v>
      </c>
      <c r="BK168" s="122" t="s">
        <v>2894</v>
      </c>
    </row>
    <row r="169" spans="42:63" x14ac:dyDescent="0.25">
      <c r="AP169" s="122">
        <v>20</v>
      </c>
      <c r="AQ169" s="122" t="s">
        <v>2895</v>
      </c>
      <c r="AR169" s="122">
        <v>21</v>
      </c>
      <c r="AS169" s="122" t="s">
        <v>2896</v>
      </c>
      <c r="BJ169" s="122">
        <v>30</v>
      </c>
      <c r="BK169" s="122" t="s">
        <v>2897</v>
      </c>
    </row>
    <row r="170" spans="42:63" x14ac:dyDescent="0.25">
      <c r="AP170" s="122">
        <v>20</v>
      </c>
      <c r="AQ170" s="122" t="s">
        <v>2898</v>
      </c>
      <c r="AR170" s="122">
        <v>21</v>
      </c>
      <c r="AS170" s="122" t="s">
        <v>2899</v>
      </c>
      <c r="BJ170" s="122">
        <v>30</v>
      </c>
      <c r="BK170" s="122" t="s">
        <v>2900</v>
      </c>
    </row>
    <row r="171" spans="42:63" x14ac:dyDescent="0.25">
      <c r="AP171" s="122">
        <v>20</v>
      </c>
      <c r="AQ171" s="122" t="s">
        <v>2901</v>
      </c>
      <c r="AR171" s="122">
        <v>21</v>
      </c>
      <c r="AS171" s="122" t="s">
        <v>2902</v>
      </c>
      <c r="BJ171" s="122">
        <v>30</v>
      </c>
      <c r="BK171" s="122" t="s">
        <v>2903</v>
      </c>
    </row>
    <row r="172" spans="42:63" x14ac:dyDescent="0.25">
      <c r="AP172" s="122">
        <v>20</v>
      </c>
      <c r="AQ172" s="122" t="s">
        <v>2904</v>
      </c>
      <c r="AR172" s="122">
        <v>21</v>
      </c>
      <c r="AS172" s="122" t="s">
        <v>2905</v>
      </c>
      <c r="BJ172" s="122">
        <v>30</v>
      </c>
      <c r="BK172" s="122" t="s">
        <v>2906</v>
      </c>
    </row>
    <row r="173" spans="42:63" x14ac:dyDescent="0.25">
      <c r="AP173" s="122">
        <v>20</v>
      </c>
      <c r="AQ173" s="122" t="s">
        <v>2907</v>
      </c>
      <c r="AR173" s="122">
        <v>21</v>
      </c>
      <c r="AS173" s="122" t="s">
        <v>2908</v>
      </c>
      <c r="BJ173" s="122">
        <v>30</v>
      </c>
      <c r="BK173" s="122" t="s">
        <v>2909</v>
      </c>
    </row>
    <row r="174" spans="42:63" x14ac:dyDescent="0.25">
      <c r="AP174" s="122">
        <v>20</v>
      </c>
      <c r="AQ174" s="122" t="s">
        <v>2910</v>
      </c>
      <c r="AR174" s="122">
        <v>21</v>
      </c>
      <c r="AS174" s="122" t="s">
        <v>2911</v>
      </c>
      <c r="BJ174" s="122">
        <v>30</v>
      </c>
      <c r="BK174" s="122" t="s">
        <v>2896</v>
      </c>
    </row>
    <row r="175" spans="42:63" x14ac:dyDescent="0.25">
      <c r="AP175" s="122">
        <v>20</v>
      </c>
      <c r="AQ175" s="122" t="s">
        <v>2912</v>
      </c>
      <c r="AR175" s="122">
        <v>21</v>
      </c>
      <c r="AS175" s="122" t="s">
        <v>2913</v>
      </c>
      <c r="BJ175" s="122">
        <v>30</v>
      </c>
      <c r="BK175" s="122" t="s">
        <v>2583</v>
      </c>
    </row>
    <row r="176" spans="42:63" x14ac:dyDescent="0.25">
      <c r="AP176" s="122">
        <v>20</v>
      </c>
      <c r="AQ176" s="122" t="s">
        <v>2914</v>
      </c>
      <c r="AR176" s="122">
        <v>21</v>
      </c>
      <c r="AS176" s="122" t="s">
        <v>2915</v>
      </c>
      <c r="BJ176" s="122">
        <v>30</v>
      </c>
      <c r="BK176" s="122" t="s">
        <v>2916</v>
      </c>
    </row>
    <row r="177" spans="42:63" x14ac:dyDescent="0.25">
      <c r="AP177" s="122">
        <v>20</v>
      </c>
      <c r="AQ177" s="122" t="s">
        <v>2917</v>
      </c>
      <c r="AR177" s="122">
        <v>21</v>
      </c>
      <c r="AS177" s="122" t="s">
        <v>2918</v>
      </c>
      <c r="BJ177" s="122">
        <v>30</v>
      </c>
      <c r="BK177" s="122" t="s">
        <v>2919</v>
      </c>
    </row>
    <row r="178" spans="42:63" x14ac:dyDescent="0.25">
      <c r="AP178" s="122">
        <v>20</v>
      </c>
      <c r="AQ178" s="122" t="s">
        <v>2920</v>
      </c>
      <c r="AR178" s="122">
        <v>21</v>
      </c>
      <c r="AS178" s="122" t="s">
        <v>2921</v>
      </c>
      <c r="BJ178" s="122">
        <v>30</v>
      </c>
      <c r="BK178" s="122" t="s">
        <v>2922</v>
      </c>
    </row>
    <row r="179" spans="42:63" x14ac:dyDescent="0.25">
      <c r="AP179" s="122">
        <v>20</v>
      </c>
      <c r="AQ179" s="122" t="s">
        <v>2923</v>
      </c>
      <c r="AR179" s="122">
        <v>21</v>
      </c>
      <c r="AS179" s="122" t="s">
        <v>2924</v>
      </c>
      <c r="BJ179" s="122">
        <v>30</v>
      </c>
      <c r="BK179" s="122" t="s">
        <v>2925</v>
      </c>
    </row>
    <row r="180" spans="42:63" x14ac:dyDescent="0.25">
      <c r="AP180" s="122">
        <v>20</v>
      </c>
      <c r="AQ180" s="122" t="s">
        <v>2926</v>
      </c>
      <c r="AR180" s="122">
        <v>21</v>
      </c>
      <c r="AS180" s="122" t="s">
        <v>2927</v>
      </c>
      <c r="BJ180" s="122">
        <v>30</v>
      </c>
      <c r="BK180" s="122" t="s">
        <v>1949</v>
      </c>
    </row>
    <row r="181" spans="42:63" x14ac:dyDescent="0.25">
      <c r="AP181" s="122">
        <v>20</v>
      </c>
      <c r="AQ181" s="122" t="s">
        <v>2928</v>
      </c>
      <c r="AR181" s="122">
        <v>21</v>
      </c>
      <c r="AS181" s="122" t="s">
        <v>2929</v>
      </c>
      <c r="BJ181" s="122">
        <v>30</v>
      </c>
      <c r="BK181" s="122" t="s">
        <v>2930</v>
      </c>
    </row>
    <row r="182" spans="42:63" x14ac:dyDescent="0.25">
      <c r="AP182" s="122">
        <v>20</v>
      </c>
      <c r="AQ182" s="122" t="s">
        <v>2931</v>
      </c>
      <c r="AR182" s="122">
        <v>21</v>
      </c>
      <c r="AS182" s="122" t="s">
        <v>2932</v>
      </c>
      <c r="BJ182" s="122">
        <v>30</v>
      </c>
      <c r="BK182" s="122" t="s">
        <v>2933</v>
      </c>
    </row>
    <row r="183" spans="42:63" x14ac:dyDescent="0.25">
      <c r="AP183" s="122">
        <v>20</v>
      </c>
      <c r="AQ183" s="122" t="s">
        <v>2934</v>
      </c>
      <c r="AR183" s="122">
        <v>21</v>
      </c>
      <c r="AS183" s="122" t="s">
        <v>2935</v>
      </c>
      <c r="BJ183" s="122">
        <v>30</v>
      </c>
      <c r="BK183" s="122" t="s">
        <v>2936</v>
      </c>
    </row>
    <row r="184" spans="42:63" x14ac:dyDescent="0.25">
      <c r="AP184" s="122">
        <v>20</v>
      </c>
      <c r="AQ184" s="122" t="s">
        <v>2937</v>
      </c>
      <c r="AR184" s="122">
        <v>21</v>
      </c>
      <c r="AS184" s="122" t="s">
        <v>2938</v>
      </c>
      <c r="BJ184" s="122">
        <v>30</v>
      </c>
      <c r="BK184" s="122" t="s">
        <v>2939</v>
      </c>
    </row>
    <row r="185" spans="42:63" x14ac:dyDescent="0.25">
      <c r="AP185" s="122">
        <v>20</v>
      </c>
      <c r="AQ185" s="122" t="s">
        <v>2940</v>
      </c>
      <c r="AR185" s="122">
        <v>21</v>
      </c>
      <c r="AS185" s="122" t="s">
        <v>2941</v>
      </c>
      <c r="BJ185" s="122">
        <v>30</v>
      </c>
      <c r="BK185" s="122" t="s">
        <v>2942</v>
      </c>
    </row>
    <row r="186" spans="42:63" x14ac:dyDescent="0.25">
      <c r="AP186" s="122">
        <v>20</v>
      </c>
      <c r="AQ186" s="122" t="s">
        <v>2943</v>
      </c>
      <c r="AR186" s="122">
        <v>21</v>
      </c>
      <c r="AS186" s="122" t="s">
        <v>2944</v>
      </c>
      <c r="BJ186" s="122">
        <v>30</v>
      </c>
      <c r="BK186" s="122" t="s">
        <v>2945</v>
      </c>
    </row>
    <row r="187" spans="42:63" x14ac:dyDescent="0.25">
      <c r="AP187" s="122">
        <v>20</v>
      </c>
      <c r="AQ187" s="122" t="s">
        <v>2946</v>
      </c>
      <c r="AR187" s="122">
        <v>21</v>
      </c>
      <c r="AS187" s="122" t="s">
        <v>2947</v>
      </c>
      <c r="BJ187" s="122">
        <v>30</v>
      </c>
      <c r="BK187" s="122" t="s">
        <v>2948</v>
      </c>
    </row>
    <row r="188" spans="42:63" x14ac:dyDescent="0.25">
      <c r="AP188" s="122">
        <v>20</v>
      </c>
      <c r="AQ188" s="122" t="s">
        <v>2949</v>
      </c>
      <c r="AR188" s="122">
        <v>21</v>
      </c>
      <c r="AS188" s="122" t="s">
        <v>2950</v>
      </c>
      <c r="BJ188" s="122">
        <v>30</v>
      </c>
      <c r="BK188" s="122" t="s">
        <v>2951</v>
      </c>
    </row>
    <row r="189" spans="42:63" x14ac:dyDescent="0.25">
      <c r="AP189" s="122">
        <v>20</v>
      </c>
      <c r="AQ189" s="122" t="s">
        <v>2952</v>
      </c>
      <c r="AR189" s="122">
        <v>21</v>
      </c>
      <c r="AS189" s="122" t="s">
        <v>2136</v>
      </c>
      <c r="BJ189" s="122">
        <v>30</v>
      </c>
      <c r="BK189" s="122" t="s">
        <v>2953</v>
      </c>
    </row>
    <row r="190" spans="42:63" x14ac:dyDescent="0.25">
      <c r="AP190" s="122">
        <v>20</v>
      </c>
      <c r="AQ190" s="122" t="s">
        <v>2954</v>
      </c>
      <c r="AR190" s="122">
        <v>21</v>
      </c>
      <c r="AS190" s="122" t="s">
        <v>2955</v>
      </c>
      <c r="BJ190" s="122">
        <v>30</v>
      </c>
      <c r="BK190" s="122" t="s">
        <v>2956</v>
      </c>
    </row>
    <row r="191" spans="42:63" x14ac:dyDescent="0.25">
      <c r="AP191" s="122">
        <v>20</v>
      </c>
      <c r="AQ191" s="122" t="s">
        <v>2957</v>
      </c>
      <c r="AR191" s="122">
        <v>21</v>
      </c>
      <c r="AS191" s="122" t="s">
        <v>2958</v>
      </c>
      <c r="BJ191" s="122">
        <v>30</v>
      </c>
      <c r="BK191" s="122" t="s">
        <v>2959</v>
      </c>
    </row>
    <row r="192" spans="42:63" x14ac:dyDescent="0.25">
      <c r="AP192" s="122">
        <v>20</v>
      </c>
      <c r="AQ192" s="122" t="s">
        <v>2960</v>
      </c>
      <c r="AR192" s="122">
        <v>21</v>
      </c>
      <c r="AS192" s="122" t="s">
        <v>2961</v>
      </c>
      <c r="BJ192" s="122">
        <v>30</v>
      </c>
      <c r="BK192" s="122" t="s">
        <v>2962</v>
      </c>
    </row>
    <row r="193" spans="42:63" x14ac:dyDescent="0.25">
      <c r="AP193" s="122">
        <v>20</v>
      </c>
      <c r="AQ193" s="122" t="s">
        <v>2963</v>
      </c>
      <c r="AR193" s="122">
        <v>21</v>
      </c>
      <c r="AS193" s="122" t="s">
        <v>2964</v>
      </c>
      <c r="BJ193" s="122">
        <v>30</v>
      </c>
      <c r="BK193" s="122" t="s">
        <v>2621</v>
      </c>
    </row>
    <row r="194" spans="42:63" x14ac:dyDescent="0.25">
      <c r="AP194" s="122">
        <v>20</v>
      </c>
      <c r="AQ194" s="122" t="s">
        <v>2965</v>
      </c>
      <c r="AR194" s="122">
        <v>21</v>
      </c>
      <c r="AS194" s="122" t="s">
        <v>2966</v>
      </c>
      <c r="BJ194" s="122">
        <v>30</v>
      </c>
      <c r="BK194" s="122" t="s">
        <v>2967</v>
      </c>
    </row>
    <row r="195" spans="42:63" x14ac:dyDescent="0.25">
      <c r="AP195" s="122">
        <v>20</v>
      </c>
      <c r="AQ195" s="122" t="s">
        <v>2968</v>
      </c>
      <c r="AR195" s="122">
        <v>21</v>
      </c>
      <c r="AS195" s="122" t="s">
        <v>2969</v>
      </c>
      <c r="BJ195" s="122">
        <v>30</v>
      </c>
      <c r="BK195" s="122" t="s">
        <v>2970</v>
      </c>
    </row>
    <row r="196" spans="42:63" x14ac:dyDescent="0.25">
      <c r="AP196" s="122">
        <v>20</v>
      </c>
      <c r="AQ196" s="122" t="s">
        <v>2971</v>
      </c>
      <c r="AR196" s="122">
        <v>21</v>
      </c>
      <c r="AS196" s="122" t="s">
        <v>1455</v>
      </c>
      <c r="BJ196" s="122">
        <v>30</v>
      </c>
      <c r="BK196" s="122" t="s">
        <v>2972</v>
      </c>
    </row>
    <row r="197" spans="42:63" x14ac:dyDescent="0.25">
      <c r="AP197" s="122">
        <v>20</v>
      </c>
      <c r="AQ197" s="122" t="s">
        <v>2973</v>
      </c>
      <c r="AR197" s="122">
        <v>21</v>
      </c>
      <c r="AS197" s="122" t="s">
        <v>1930</v>
      </c>
      <c r="BJ197" s="122">
        <v>30</v>
      </c>
      <c r="BK197" s="122" t="s">
        <v>1556</v>
      </c>
    </row>
    <row r="198" spans="42:63" x14ac:dyDescent="0.25">
      <c r="AP198" s="122">
        <v>20</v>
      </c>
      <c r="AQ198" s="122" t="s">
        <v>2974</v>
      </c>
      <c r="AR198" s="122">
        <v>21</v>
      </c>
      <c r="AS198" s="122" t="s">
        <v>2975</v>
      </c>
      <c r="BJ198" s="122">
        <v>30</v>
      </c>
      <c r="BK198" s="122" t="s">
        <v>2976</v>
      </c>
    </row>
    <row r="199" spans="42:63" x14ac:dyDescent="0.25">
      <c r="AP199" s="122">
        <v>20</v>
      </c>
      <c r="AQ199" s="122" t="s">
        <v>2977</v>
      </c>
      <c r="AR199" s="122">
        <v>21</v>
      </c>
      <c r="AS199" s="122" t="s">
        <v>2978</v>
      </c>
      <c r="BJ199" s="122">
        <v>30</v>
      </c>
      <c r="BK199" s="122" t="s">
        <v>2979</v>
      </c>
    </row>
    <row r="200" spans="42:63" x14ac:dyDescent="0.25">
      <c r="AP200" s="122">
        <v>20</v>
      </c>
      <c r="AQ200" s="122" t="s">
        <v>2980</v>
      </c>
      <c r="AR200" s="122">
        <v>21</v>
      </c>
      <c r="AS200" s="122" t="s">
        <v>2981</v>
      </c>
      <c r="BJ200" s="122">
        <v>30</v>
      </c>
      <c r="BK200" s="122" t="s">
        <v>2982</v>
      </c>
    </row>
    <row r="201" spans="42:63" x14ac:dyDescent="0.25">
      <c r="AP201" s="122">
        <v>20</v>
      </c>
      <c r="AQ201" s="122" t="s">
        <v>1491</v>
      </c>
      <c r="AR201" s="122">
        <v>21</v>
      </c>
      <c r="AS201" s="122" t="s">
        <v>2983</v>
      </c>
      <c r="BJ201" s="122">
        <v>30</v>
      </c>
      <c r="BK201" s="122" t="s">
        <v>2984</v>
      </c>
    </row>
    <row r="202" spans="42:63" x14ac:dyDescent="0.25">
      <c r="AP202" s="122">
        <v>20</v>
      </c>
      <c r="AQ202" s="122" t="s">
        <v>2985</v>
      </c>
      <c r="AR202" s="122">
        <v>21</v>
      </c>
      <c r="AS202" s="122" t="s">
        <v>2986</v>
      </c>
      <c r="BJ202" s="122">
        <v>30</v>
      </c>
      <c r="BK202" s="122" t="s">
        <v>2987</v>
      </c>
    </row>
    <row r="203" spans="42:63" x14ac:dyDescent="0.25">
      <c r="AP203" s="122">
        <v>20</v>
      </c>
      <c r="AQ203" s="122" t="s">
        <v>2988</v>
      </c>
      <c r="AR203" s="122">
        <v>21</v>
      </c>
      <c r="AS203" s="122" t="s">
        <v>2989</v>
      </c>
      <c r="BJ203" s="122">
        <v>30</v>
      </c>
      <c r="BK203" s="122" t="s">
        <v>2990</v>
      </c>
    </row>
    <row r="204" spans="42:63" x14ac:dyDescent="0.25">
      <c r="AP204" s="122">
        <v>20</v>
      </c>
      <c r="AQ204" s="122" t="s">
        <v>2991</v>
      </c>
      <c r="AR204" s="122">
        <v>21</v>
      </c>
      <c r="AS204" s="122" t="s">
        <v>2992</v>
      </c>
      <c r="BJ204" s="122">
        <v>30</v>
      </c>
      <c r="BK204" s="122" t="s">
        <v>2993</v>
      </c>
    </row>
    <row r="205" spans="42:63" x14ac:dyDescent="0.25">
      <c r="AP205" s="122">
        <v>20</v>
      </c>
      <c r="AQ205" s="122" t="s">
        <v>2994</v>
      </c>
      <c r="AR205" s="122">
        <v>21</v>
      </c>
      <c r="AS205" s="122" t="s">
        <v>2995</v>
      </c>
      <c r="BJ205" s="122">
        <v>30</v>
      </c>
      <c r="BK205" s="122" t="s">
        <v>2996</v>
      </c>
    </row>
    <row r="206" spans="42:63" x14ac:dyDescent="0.25">
      <c r="AP206" s="122">
        <v>20</v>
      </c>
      <c r="AQ206" s="122" t="s">
        <v>2997</v>
      </c>
      <c r="AR206" s="122">
        <v>21</v>
      </c>
      <c r="AS206" s="122" t="s">
        <v>2998</v>
      </c>
      <c r="BJ206" s="122">
        <v>30</v>
      </c>
      <c r="BK206" s="122" t="s">
        <v>2999</v>
      </c>
    </row>
    <row r="207" spans="42:63" x14ac:dyDescent="0.25">
      <c r="AP207" s="122">
        <v>20</v>
      </c>
      <c r="AQ207" s="122" t="s">
        <v>3000</v>
      </c>
      <c r="AR207" s="122">
        <v>21</v>
      </c>
      <c r="AS207" s="122" t="s">
        <v>3001</v>
      </c>
      <c r="BJ207" s="122">
        <v>30</v>
      </c>
      <c r="BK207" s="122" t="s">
        <v>3002</v>
      </c>
    </row>
    <row r="208" spans="42:63" x14ac:dyDescent="0.25">
      <c r="AP208" s="122">
        <v>20</v>
      </c>
      <c r="AQ208" s="122" t="s">
        <v>3003</v>
      </c>
      <c r="AR208" s="122">
        <v>21</v>
      </c>
      <c r="AS208" s="122" t="s">
        <v>3004</v>
      </c>
      <c r="BJ208" s="122">
        <v>30</v>
      </c>
      <c r="BK208" s="122" t="s">
        <v>3005</v>
      </c>
    </row>
    <row r="209" spans="42:63" x14ac:dyDescent="0.25">
      <c r="AP209" s="122">
        <v>20</v>
      </c>
      <c r="AQ209" s="122" t="s">
        <v>3006</v>
      </c>
      <c r="AR209" s="122">
        <v>21</v>
      </c>
      <c r="AS209" s="122" t="s">
        <v>3007</v>
      </c>
      <c r="BJ209" s="122">
        <v>30</v>
      </c>
      <c r="BK209" s="122" t="s">
        <v>1826</v>
      </c>
    </row>
    <row r="210" spans="42:63" x14ac:dyDescent="0.25">
      <c r="AP210" s="122">
        <v>20</v>
      </c>
      <c r="AQ210" s="122" t="s">
        <v>3008</v>
      </c>
      <c r="AR210" s="122">
        <v>21</v>
      </c>
      <c r="AS210" s="122" t="s">
        <v>3009</v>
      </c>
      <c r="BJ210" s="122">
        <v>30</v>
      </c>
      <c r="BK210" s="122" t="s">
        <v>1909</v>
      </c>
    </row>
    <row r="211" spans="42:63" x14ac:dyDescent="0.25">
      <c r="AP211" s="122">
        <v>20</v>
      </c>
      <c r="AQ211" s="122" t="s">
        <v>3010</v>
      </c>
      <c r="AR211" s="122">
        <v>21</v>
      </c>
      <c r="AS211" s="122" t="s">
        <v>3011</v>
      </c>
      <c r="BJ211" s="122">
        <v>30</v>
      </c>
      <c r="BK211" s="122" t="s">
        <v>3012</v>
      </c>
    </row>
    <row r="212" spans="42:63" x14ac:dyDescent="0.25">
      <c r="AP212" s="122">
        <v>20</v>
      </c>
      <c r="AQ212" s="122" t="s">
        <v>3013</v>
      </c>
      <c r="AR212" s="122">
        <v>21</v>
      </c>
      <c r="AS212" s="122" t="s">
        <v>3014</v>
      </c>
      <c r="BJ212" s="122">
        <v>30</v>
      </c>
      <c r="BK212" s="122" t="s">
        <v>3015</v>
      </c>
    </row>
    <row r="213" spans="42:63" x14ac:dyDescent="0.25">
      <c r="AP213" s="122">
        <v>20</v>
      </c>
      <c r="AQ213" s="122" t="s">
        <v>3016</v>
      </c>
      <c r="AR213" s="122">
        <v>21</v>
      </c>
      <c r="AS213" s="122" t="s">
        <v>1909</v>
      </c>
      <c r="BJ213" s="122">
        <v>30</v>
      </c>
      <c r="BK213" s="122" t="s">
        <v>3017</v>
      </c>
    </row>
    <row r="214" spans="42:63" x14ac:dyDescent="0.25">
      <c r="AP214" s="122">
        <v>20</v>
      </c>
      <c r="AQ214" s="122" t="s">
        <v>3018</v>
      </c>
      <c r="AR214" s="122">
        <v>21</v>
      </c>
      <c r="AS214" s="122" t="s">
        <v>3019</v>
      </c>
      <c r="BJ214" s="122">
        <v>30</v>
      </c>
      <c r="BK214" s="122" t="s">
        <v>3020</v>
      </c>
    </row>
    <row r="215" spans="42:63" x14ac:dyDescent="0.25">
      <c r="AP215" s="122">
        <v>20</v>
      </c>
      <c r="AQ215" s="122" t="s">
        <v>3021</v>
      </c>
      <c r="AR215" s="122">
        <v>21</v>
      </c>
      <c r="AS215" s="122" t="s">
        <v>3022</v>
      </c>
    </row>
    <row r="216" spans="42:63" x14ac:dyDescent="0.25">
      <c r="AP216" s="122">
        <v>20</v>
      </c>
      <c r="AQ216" s="122" t="s">
        <v>3023</v>
      </c>
      <c r="AR216" s="122">
        <v>21</v>
      </c>
      <c r="AS216" s="122" t="s">
        <v>3024</v>
      </c>
    </row>
    <row r="217" spans="42:63" x14ac:dyDescent="0.25">
      <c r="AP217" s="122">
        <v>20</v>
      </c>
      <c r="AQ217" s="122" t="s">
        <v>3025</v>
      </c>
      <c r="AR217" s="122">
        <v>21</v>
      </c>
      <c r="AS217" s="122" t="s">
        <v>3026</v>
      </c>
    </row>
    <row r="218" spans="42:63" x14ac:dyDescent="0.25">
      <c r="AP218" s="122">
        <v>20</v>
      </c>
      <c r="AQ218" s="122" t="s">
        <v>3027</v>
      </c>
      <c r="AR218" s="122">
        <v>21</v>
      </c>
      <c r="AS218" s="122" t="s">
        <v>3028</v>
      </c>
    </row>
    <row r="219" spans="42:63" x14ac:dyDescent="0.25">
      <c r="AP219" s="122">
        <v>20</v>
      </c>
      <c r="AQ219" s="122" t="s">
        <v>3029</v>
      </c>
      <c r="AR219" s="122">
        <v>21</v>
      </c>
      <c r="AS219" s="122" t="s">
        <v>3030</v>
      </c>
    </row>
    <row r="220" spans="42:63" x14ac:dyDescent="0.25">
      <c r="AP220" s="122">
        <v>20</v>
      </c>
      <c r="AQ220" s="122" t="s">
        <v>3031</v>
      </c>
    </row>
    <row r="221" spans="42:63" x14ac:dyDescent="0.25">
      <c r="AP221" s="122">
        <v>20</v>
      </c>
      <c r="AQ221" s="122" t="s">
        <v>3032</v>
      </c>
    </row>
    <row r="222" spans="42:63" x14ac:dyDescent="0.25">
      <c r="AP222" s="122">
        <v>20</v>
      </c>
      <c r="AQ222" s="122" t="s">
        <v>3033</v>
      </c>
    </row>
    <row r="223" spans="42:63" x14ac:dyDescent="0.25">
      <c r="AP223" s="122">
        <v>20</v>
      </c>
      <c r="AQ223" s="122" t="s">
        <v>3034</v>
      </c>
    </row>
    <row r="224" spans="42:63" x14ac:dyDescent="0.25">
      <c r="AP224" s="122">
        <v>20</v>
      </c>
      <c r="AQ224" s="122" t="s">
        <v>3035</v>
      </c>
    </row>
    <row r="225" spans="42:43" x14ac:dyDescent="0.25">
      <c r="AP225" s="122">
        <v>20</v>
      </c>
      <c r="AQ225" s="122" t="s">
        <v>3036</v>
      </c>
    </row>
    <row r="226" spans="42:43" x14ac:dyDescent="0.25">
      <c r="AP226" s="122">
        <v>20</v>
      </c>
      <c r="AQ226" s="122" t="s">
        <v>3037</v>
      </c>
    </row>
    <row r="227" spans="42:43" x14ac:dyDescent="0.25">
      <c r="AP227" s="122">
        <v>20</v>
      </c>
      <c r="AQ227" s="122" t="s">
        <v>3038</v>
      </c>
    </row>
    <row r="228" spans="42:43" x14ac:dyDescent="0.25">
      <c r="AP228" s="122">
        <v>20</v>
      </c>
      <c r="AQ228" s="122" t="s">
        <v>3039</v>
      </c>
    </row>
    <row r="229" spans="42:43" x14ac:dyDescent="0.25">
      <c r="AP229" s="122">
        <v>20</v>
      </c>
      <c r="AQ229" s="122" t="s">
        <v>3040</v>
      </c>
    </row>
    <row r="230" spans="42:43" x14ac:dyDescent="0.25">
      <c r="AP230" s="122">
        <v>20</v>
      </c>
      <c r="AQ230" s="122" t="s">
        <v>3041</v>
      </c>
    </row>
    <row r="231" spans="42:43" x14ac:dyDescent="0.25">
      <c r="AP231" s="122">
        <v>20</v>
      </c>
      <c r="AQ231" s="122" t="s">
        <v>3042</v>
      </c>
    </row>
    <row r="232" spans="42:43" x14ac:dyDescent="0.25">
      <c r="AP232" s="122">
        <v>20</v>
      </c>
      <c r="AQ232" s="122" t="s">
        <v>3043</v>
      </c>
    </row>
    <row r="233" spans="42:43" x14ac:dyDescent="0.25">
      <c r="AP233" s="122">
        <v>20</v>
      </c>
      <c r="AQ233" s="122" t="s">
        <v>3044</v>
      </c>
    </row>
    <row r="234" spans="42:43" x14ac:dyDescent="0.25">
      <c r="AP234" s="122">
        <v>20</v>
      </c>
      <c r="AQ234" s="122" t="s">
        <v>3045</v>
      </c>
    </row>
    <row r="235" spans="42:43" x14ac:dyDescent="0.25">
      <c r="AP235" s="122">
        <v>20</v>
      </c>
      <c r="AQ235" s="122" t="s">
        <v>3046</v>
      </c>
    </row>
    <row r="236" spans="42:43" x14ac:dyDescent="0.25">
      <c r="AP236" s="122">
        <v>20</v>
      </c>
      <c r="AQ236" s="122" t="s">
        <v>3047</v>
      </c>
    </row>
    <row r="237" spans="42:43" x14ac:dyDescent="0.25">
      <c r="AP237" s="122">
        <v>20</v>
      </c>
      <c r="AQ237" s="122" t="s">
        <v>3048</v>
      </c>
    </row>
    <row r="238" spans="42:43" x14ac:dyDescent="0.25">
      <c r="AP238" s="122">
        <v>20</v>
      </c>
      <c r="AQ238" s="122" t="s">
        <v>3049</v>
      </c>
    </row>
    <row r="239" spans="42:43" x14ac:dyDescent="0.25">
      <c r="AP239" s="122">
        <v>20</v>
      </c>
      <c r="AQ239" s="122" t="s">
        <v>3050</v>
      </c>
    </row>
    <row r="240" spans="42:43" x14ac:dyDescent="0.25">
      <c r="AP240" s="122">
        <v>20</v>
      </c>
      <c r="AQ240" s="122" t="s">
        <v>3051</v>
      </c>
    </row>
    <row r="241" spans="42:43" x14ac:dyDescent="0.25">
      <c r="AP241" s="122">
        <v>20</v>
      </c>
      <c r="AQ241" s="122" t="s">
        <v>3052</v>
      </c>
    </row>
    <row r="242" spans="42:43" x14ac:dyDescent="0.25">
      <c r="AP242" s="122">
        <v>20</v>
      </c>
      <c r="AQ242" s="122" t="s">
        <v>3053</v>
      </c>
    </row>
    <row r="243" spans="42:43" x14ac:dyDescent="0.25">
      <c r="AP243" s="122">
        <v>20</v>
      </c>
      <c r="AQ243" s="122" t="s">
        <v>3054</v>
      </c>
    </row>
    <row r="244" spans="42:43" x14ac:dyDescent="0.25">
      <c r="AP244" s="122">
        <v>20</v>
      </c>
      <c r="AQ244" s="122" t="s">
        <v>3055</v>
      </c>
    </row>
    <row r="245" spans="42:43" x14ac:dyDescent="0.25">
      <c r="AP245" s="122">
        <v>20</v>
      </c>
      <c r="AQ245" s="122" t="s">
        <v>3056</v>
      </c>
    </row>
    <row r="246" spans="42:43" x14ac:dyDescent="0.25">
      <c r="AP246" s="122">
        <v>20</v>
      </c>
      <c r="AQ246" s="122" t="s">
        <v>3057</v>
      </c>
    </row>
    <row r="247" spans="42:43" x14ac:dyDescent="0.25">
      <c r="AP247" s="122">
        <v>20</v>
      </c>
      <c r="AQ247" s="122" t="s">
        <v>3058</v>
      </c>
    </row>
    <row r="248" spans="42:43" x14ac:dyDescent="0.25">
      <c r="AP248" s="122">
        <v>20</v>
      </c>
      <c r="AQ248" s="122" t="s">
        <v>3059</v>
      </c>
    </row>
    <row r="249" spans="42:43" x14ac:dyDescent="0.25">
      <c r="AP249" s="122">
        <v>20</v>
      </c>
      <c r="AQ249" s="122" t="s">
        <v>3060</v>
      </c>
    </row>
    <row r="250" spans="42:43" x14ac:dyDescent="0.25">
      <c r="AP250" s="122">
        <v>20</v>
      </c>
      <c r="AQ250" s="122" t="s">
        <v>3061</v>
      </c>
    </row>
    <row r="251" spans="42:43" x14ac:dyDescent="0.25">
      <c r="AP251" s="122">
        <v>20</v>
      </c>
      <c r="AQ251" s="122" t="s">
        <v>3062</v>
      </c>
    </row>
    <row r="252" spans="42:43" x14ac:dyDescent="0.25">
      <c r="AP252" s="122">
        <v>20</v>
      </c>
      <c r="AQ252" s="122" t="s">
        <v>3063</v>
      </c>
    </row>
    <row r="253" spans="42:43" x14ac:dyDescent="0.25">
      <c r="AP253" s="122">
        <v>20</v>
      </c>
      <c r="AQ253" s="122" t="s">
        <v>3064</v>
      </c>
    </row>
    <row r="254" spans="42:43" x14ac:dyDescent="0.25">
      <c r="AP254" s="122">
        <v>20</v>
      </c>
      <c r="AQ254" s="122" t="s">
        <v>3065</v>
      </c>
    </row>
    <row r="255" spans="42:43" x14ac:dyDescent="0.25">
      <c r="AP255" s="122">
        <v>20</v>
      </c>
      <c r="AQ255" s="122" t="s">
        <v>3066</v>
      </c>
    </row>
    <row r="256" spans="42:43" x14ac:dyDescent="0.25">
      <c r="AP256" s="122">
        <v>20</v>
      </c>
      <c r="AQ256" s="122" t="s">
        <v>3067</v>
      </c>
    </row>
    <row r="257" spans="42:43" x14ac:dyDescent="0.25">
      <c r="AP257" s="122">
        <v>20</v>
      </c>
      <c r="AQ257" s="122" t="s">
        <v>3068</v>
      </c>
    </row>
    <row r="258" spans="42:43" x14ac:dyDescent="0.25">
      <c r="AP258" s="122">
        <v>20</v>
      </c>
      <c r="AQ258" s="122" t="s">
        <v>3069</v>
      </c>
    </row>
    <row r="259" spans="42:43" x14ac:dyDescent="0.25">
      <c r="AP259" s="122">
        <v>20</v>
      </c>
      <c r="AQ259" s="122" t="s">
        <v>3070</v>
      </c>
    </row>
    <row r="260" spans="42:43" x14ac:dyDescent="0.25">
      <c r="AP260" s="122">
        <v>20</v>
      </c>
      <c r="AQ260" s="122" t="s">
        <v>3071</v>
      </c>
    </row>
    <row r="261" spans="42:43" x14ac:dyDescent="0.25">
      <c r="AP261" s="122">
        <v>20</v>
      </c>
      <c r="AQ261" s="122" t="s">
        <v>3072</v>
      </c>
    </row>
    <row r="262" spans="42:43" x14ac:dyDescent="0.25">
      <c r="AP262" s="122">
        <v>20</v>
      </c>
      <c r="AQ262" s="122" t="s">
        <v>3073</v>
      </c>
    </row>
    <row r="263" spans="42:43" x14ac:dyDescent="0.25">
      <c r="AP263" s="122">
        <v>20</v>
      </c>
      <c r="AQ263" s="122" t="s">
        <v>3074</v>
      </c>
    </row>
    <row r="264" spans="42:43" x14ac:dyDescent="0.25">
      <c r="AP264" s="122">
        <v>20</v>
      </c>
      <c r="AQ264" s="122" t="s">
        <v>3075</v>
      </c>
    </row>
    <row r="265" spans="42:43" x14ac:dyDescent="0.25">
      <c r="AP265" s="122">
        <v>20</v>
      </c>
      <c r="AQ265" s="122" t="s">
        <v>3076</v>
      </c>
    </row>
    <row r="266" spans="42:43" x14ac:dyDescent="0.25">
      <c r="AP266" s="122">
        <v>20</v>
      </c>
      <c r="AQ266" s="122" t="s">
        <v>3077</v>
      </c>
    </row>
    <row r="267" spans="42:43" x14ac:dyDescent="0.25">
      <c r="AP267" s="122">
        <v>20</v>
      </c>
      <c r="AQ267" s="122" t="s">
        <v>3078</v>
      </c>
    </row>
    <row r="268" spans="42:43" x14ac:dyDescent="0.25">
      <c r="AP268" s="122">
        <v>20</v>
      </c>
      <c r="AQ268" s="122" t="s">
        <v>3079</v>
      </c>
    </row>
    <row r="269" spans="42:43" x14ac:dyDescent="0.25">
      <c r="AP269" s="122">
        <v>20</v>
      </c>
      <c r="AQ269" s="122" t="s">
        <v>3080</v>
      </c>
    </row>
    <row r="270" spans="42:43" x14ac:dyDescent="0.25">
      <c r="AP270" s="122">
        <v>20</v>
      </c>
      <c r="AQ270" s="122" t="s">
        <v>3081</v>
      </c>
    </row>
    <row r="271" spans="42:43" x14ac:dyDescent="0.25">
      <c r="AP271" s="122">
        <v>20</v>
      </c>
      <c r="AQ271" s="122" t="s">
        <v>3082</v>
      </c>
    </row>
    <row r="272" spans="42:43" x14ac:dyDescent="0.25">
      <c r="AP272" s="122">
        <v>20</v>
      </c>
      <c r="AQ272" s="122" t="s">
        <v>3083</v>
      </c>
    </row>
    <row r="273" spans="42:43" x14ac:dyDescent="0.25">
      <c r="AP273" s="122">
        <v>20</v>
      </c>
      <c r="AQ273" s="122" t="s">
        <v>3084</v>
      </c>
    </row>
    <row r="274" spans="42:43" x14ac:dyDescent="0.25">
      <c r="AP274" s="122">
        <v>20</v>
      </c>
      <c r="AQ274" s="122" t="s">
        <v>3085</v>
      </c>
    </row>
    <row r="275" spans="42:43" x14ac:dyDescent="0.25">
      <c r="AP275" s="122">
        <v>20</v>
      </c>
      <c r="AQ275" s="122" t="s">
        <v>3086</v>
      </c>
    </row>
    <row r="276" spans="42:43" x14ac:dyDescent="0.25">
      <c r="AP276" s="122">
        <v>20</v>
      </c>
      <c r="AQ276" s="122" t="s">
        <v>3087</v>
      </c>
    </row>
    <row r="277" spans="42:43" x14ac:dyDescent="0.25">
      <c r="AP277" s="122">
        <v>20</v>
      </c>
      <c r="AQ277" s="122" t="s">
        <v>3088</v>
      </c>
    </row>
    <row r="278" spans="42:43" x14ac:dyDescent="0.25">
      <c r="AP278" s="122">
        <v>20</v>
      </c>
      <c r="AQ278" s="122" t="s">
        <v>3089</v>
      </c>
    </row>
    <row r="279" spans="42:43" x14ac:dyDescent="0.25">
      <c r="AP279" s="122">
        <v>20</v>
      </c>
      <c r="AQ279" s="122" t="s">
        <v>3090</v>
      </c>
    </row>
    <row r="280" spans="42:43" x14ac:dyDescent="0.25">
      <c r="AP280" s="122">
        <v>20</v>
      </c>
      <c r="AQ280" s="122" t="s">
        <v>3091</v>
      </c>
    </row>
    <row r="281" spans="42:43" x14ac:dyDescent="0.25">
      <c r="AP281" s="122">
        <v>20</v>
      </c>
      <c r="AQ281" s="122" t="s">
        <v>3092</v>
      </c>
    </row>
    <row r="282" spans="42:43" x14ac:dyDescent="0.25">
      <c r="AP282" s="122">
        <v>20</v>
      </c>
      <c r="AQ282" s="122" t="s">
        <v>3093</v>
      </c>
    </row>
    <row r="283" spans="42:43" x14ac:dyDescent="0.25">
      <c r="AP283" s="122">
        <v>20</v>
      </c>
      <c r="AQ283" s="122" t="s">
        <v>3094</v>
      </c>
    </row>
    <row r="284" spans="42:43" x14ac:dyDescent="0.25">
      <c r="AP284" s="122">
        <v>20</v>
      </c>
      <c r="AQ284" s="122" t="s">
        <v>3095</v>
      </c>
    </row>
    <row r="285" spans="42:43" x14ac:dyDescent="0.25">
      <c r="AP285" s="122">
        <v>20</v>
      </c>
      <c r="AQ285" s="122" t="s">
        <v>3096</v>
      </c>
    </row>
    <row r="286" spans="42:43" x14ac:dyDescent="0.25">
      <c r="AP286" s="122">
        <v>20</v>
      </c>
      <c r="AQ286" s="122" t="s">
        <v>3097</v>
      </c>
    </row>
    <row r="287" spans="42:43" x14ac:dyDescent="0.25">
      <c r="AP287" s="122">
        <v>20</v>
      </c>
      <c r="AQ287" s="122" t="s">
        <v>3098</v>
      </c>
    </row>
    <row r="288" spans="42:43" x14ac:dyDescent="0.25">
      <c r="AP288" s="122">
        <v>20</v>
      </c>
      <c r="AQ288" s="122" t="s">
        <v>3099</v>
      </c>
    </row>
    <row r="289" spans="42:43" x14ac:dyDescent="0.25">
      <c r="AP289" s="122">
        <v>20</v>
      </c>
      <c r="AQ289" s="122" t="s">
        <v>3100</v>
      </c>
    </row>
    <row r="290" spans="42:43" x14ac:dyDescent="0.25">
      <c r="AP290" s="122">
        <v>20</v>
      </c>
      <c r="AQ290" s="122" t="s">
        <v>3101</v>
      </c>
    </row>
    <row r="291" spans="42:43" x14ac:dyDescent="0.25">
      <c r="AP291" s="122">
        <v>20</v>
      </c>
      <c r="AQ291" s="122" t="s">
        <v>3102</v>
      </c>
    </row>
    <row r="292" spans="42:43" x14ac:dyDescent="0.25">
      <c r="AP292" s="122">
        <v>20</v>
      </c>
      <c r="AQ292" s="122" t="s">
        <v>3103</v>
      </c>
    </row>
    <row r="293" spans="42:43" x14ac:dyDescent="0.25">
      <c r="AP293" s="122">
        <v>20</v>
      </c>
      <c r="AQ293" s="122" t="s">
        <v>1884</v>
      </c>
    </row>
    <row r="294" spans="42:43" x14ac:dyDescent="0.25">
      <c r="AP294" s="122">
        <v>20</v>
      </c>
      <c r="AQ294" s="122" t="s">
        <v>3104</v>
      </c>
    </row>
    <row r="295" spans="42:43" x14ac:dyDescent="0.25">
      <c r="AP295" s="122">
        <v>20</v>
      </c>
      <c r="AQ295" s="122" t="s">
        <v>3105</v>
      </c>
    </row>
    <row r="296" spans="42:43" x14ac:dyDescent="0.25">
      <c r="AP296" s="122">
        <v>20</v>
      </c>
      <c r="AQ296" s="122" t="s">
        <v>3106</v>
      </c>
    </row>
    <row r="297" spans="42:43" x14ac:dyDescent="0.25">
      <c r="AP297" s="122">
        <v>20</v>
      </c>
      <c r="AQ297" s="122" t="s">
        <v>3107</v>
      </c>
    </row>
    <row r="298" spans="42:43" x14ac:dyDescent="0.25">
      <c r="AP298" s="122">
        <v>20</v>
      </c>
      <c r="AQ298" s="122" t="s">
        <v>3108</v>
      </c>
    </row>
    <row r="299" spans="42:43" x14ac:dyDescent="0.25">
      <c r="AP299" s="122">
        <v>20</v>
      </c>
      <c r="AQ299" s="122" t="s">
        <v>3109</v>
      </c>
    </row>
    <row r="300" spans="42:43" x14ac:dyDescent="0.25">
      <c r="AP300" s="122">
        <v>20</v>
      </c>
      <c r="AQ300" s="122" t="s">
        <v>3110</v>
      </c>
    </row>
    <row r="301" spans="42:43" x14ac:dyDescent="0.25">
      <c r="AP301" s="122">
        <v>20</v>
      </c>
      <c r="AQ301" s="122" t="s">
        <v>3111</v>
      </c>
    </row>
    <row r="302" spans="42:43" x14ac:dyDescent="0.25">
      <c r="AP302" s="122">
        <v>20</v>
      </c>
      <c r="AQ302" s="122" t="s">
        <v>3112</v>
      </c>
    </row>
    <row r="303" spans="42:43" x14ac:dyDescent="0.25">
      <c r="AP303" s="122">
        <v>20</v>
      </c>
      <c r="AQ303" s="122" t="s">
        <v>3113</v>
      </c>
    </row>
    <row r="304" spans="42:43" x14ac:dyDescent="0.25">
      <c r="AP304" s="122">
        <v>20</v>
      </c>
      <c r="AQ304" s="122" t="s">
        <v>3114</v>
      </c>
    </row>
    <row r="305" spans="42:43" x14ac:dyDescent="0.25">
      <c r="AP305" s="122">
        <v>20</v>
      </c>
      <c r="AQ305" s="122" t="s">
        <v>3115</v>
      </c>
    </row>
    <row r="306" spans="42:43" x14ac:dyDescent="0.25">
      <c r="AP306" s="122">
        <v>20</v>
      </c>
      <c r="AQ306" s="122" t="s">
        <v>3116</v>
      </c>
    </row>
    <row r="307" spans="42:43" x14ac:dyDescent="0.25">
      <c r="AP307" s="122">
        <v>20</v>
      </c>
      <c r="AQ307" s="122" t="s">
        <v>3117</v>
      </c>
    </row>
    <row r="308" spans="42:43" x14ac:dyDescent="0.25">
      <c r="AP308" s="122">
        <v>20</v>
      </c>
      <c r="AQ308" s="122" t="s">
        <v>3118</v>
      </c>
    </row>
    <row r="309" spans="42:43" x14ac:dyDescent="0.25">
      <c r="AP309" s="122">
        <v>20</v>
      </c>
      <c r="AQ309" s="122" t="s">
        <v>3119</v>
      </c>
    </row>
    <row r="310" spans="42:43" x14ac:dyDescent="0.25">
      <c r="AP310" s="122">
        <v>20</v>
      </c>
      <c r="AQ310" s="122" t="s">
        <v>3120</v>
      </c>
    </row>
    <row r="311" spans="42:43" x14ac:dyDescent="0.25">
      <c r="AP311" s="122">
        <v>20</v>
      </c>
      <c r="AQ311" s="122" t="s">
        <v>3121</v>
      </c>
    </row>
    <row r="312" spans="42:43" x14ac:dyDescent="0.25">
      <c r="AP312" s="122">
        <v>20</v>
      </c>
      <c r="AQ312" s="122" t="s">
        <v>3122</v>
      </c>
    </row>
    <row r="313" spans="42:43" x14ac:dyDescent="0.25">
      <c r="AP313" s="122">
        <v>20</v>
      </c>
      <c r="AQ313" s="122" t="s">
        <v>3123</v>
      </c>
    </row>
    <row r="314" spans="42:43" x14ac:dyDescent="0.25">
      <c r="AP314" s="122">
        <v>20</v>
      </c>
      <c r="AQ314" s="122" t="s">
        <v>3124</v>
      </c>
    </row>
    <row r="315" spans="42:43" x14ac:dyDescent="0.25">
      <c r="AP315" s="122">
        <v>20</v>
      </c>
      <c r="AQ315" s="122" t="s">
        <v>3125</v>
      </c>
    </row>
    <row r="316" spans="42:43" x14ac:dyDescent="0.25">
      <c r="AP316" s="122">
        <v>20</v>
      </c>
      <c r="AQ316" s="122" t="s">
        <v>3126</v>
      </c>
    </row>
    <row r="317" spans="42:43" x14ac:dyDescent="0.25">
      <c r="AP317" s="122">
        <v>20</v>
      </c>
      <c r="AQ317" s="122" t="s">
        <v>3127</v>
      </c>
    </row>
    <row r="318" spans="42:43" x14ac:dyDescent="0.25">
      <c r="AP318" s="122">
        <v>20</v>
      </c>
      <c r="AQ318" s="122" t="s">
        <v>3128</v>
      </c>
    </row>
    <row r="319" spans="42:43" x14ac:dyDescent="0.25">
      <c r="AP319" s="122">
        <v>20</v>
      </c>
      <c r="AQ319" s="122" t="s">
        <v>3129</v>
      </c>
    </row>
    <row r="320" spans="42:43" x14ac:dyDescent="0.25">
      <c r="AP320" s="122">
        <v>20</v>
      </c>
      <c r="AQ320" s="122" t="s">
        <v>3130</v>
      </c>
    </row>
    <row r="321" spans="42:43" x14ac:dyDescent="0.25">
      <c r="AP321" s="122">
        <v>20</v>
      </c>
      <c r="AQ321" s="122" t="s">
        <v>3131</v>
      </c>
    </row>
    <row r="322" spans="42:43" x14ac:dyDescent="0.25">
      <c r="AP322" s="122">
        <v>20</v>
      </c>
      <c r="AQ322" s="122" t="s">
        <v>3132</v>
      </c>
    </row>
    <row r="323" spans="42:43" x14ac:dyDescent="0.25">
      <c r="AP323" s="122">
        <v>20</v>
      </c>
      <c r="AQ323" s="122" t="s">
        <v>3133</v>
      </c>
    </row>
    <row r="324" spans="42:43" x14ac:dyDescent="0.25">
      <c r="AP324" s="122">
        <v>20</v>
      </c>
      <c r="AQ324" s="122" t="s">
        <v>3134</v>
      </c>
    </row>
    <row r="325" spans="42:43" x14ac:dyDescent="0.25">
      <c r="AP325" s="122">
        <v>20</v>
      </c>
      <c r="AQ325" s="122" t="s">
        <v>3135</v>
      </c>
    </row>
    <row r="326" spans="42:43" x14ac:dyDescent="0.25">
      <c r="AP326" s="122">
        <v>20</v>
      </c>
      <c r="AQ326" s="122" t="s">
        <v>3136</v>
      </c>
    </row>
    <row r="327" spans="42:43" x14ac:dyDescent="0.25">
      <c r="AP327" s="122">
        <v>20</v>
      </c>
      <c r="AQ327" s="122" t="s">
        <v>3137</v>
      </c>
    </row>
    <row r="328" spans="42:43" x14ac:dyDescent="0.25">
      <c r="AP328" s="122">
        <v>20</v>
      </c>
      <c r="AQ328" s="122" t="s">
        <v>3138</v>
      </c>
    </row>
    <row r="329" spans="42:43" x14ac:dyDescent="0.25">
      <c r="AP329" s="122">
        <v>20</v>
      </c>
      <c r="AQ329" s="122" t="s">
        <v>3139</v>
      </c>
    </row>
    <row r="330" spans="42:43" x14ac:dyDescent="0.25">
      <c r="AP330" s="122">
        <v>20</v>
      </c>
      <c r="AQ330" s="122" t="s">
        <v>3140</v>
      </c>
    </row>
    <row r="331" spans="42:43" x14ac:dyDescent="0.25">
      <c r="AP331" s="122">
        <v>20</v>
      </c>
      <c r="AQ331" s="122" t="s">
        <v>3141</v>
      </c>
    </row>
    <row r="332" spans="42:43" x14ac:dyDescent="0.25">
      <c r="AP332" s="122">
        <v>20</v>
      </c>
      <c r="AQ332" s="122" t="s">
        <v>3142</v>
      </c>
    </row>
    <row r="333" spans="42:43" x14ac:dyDescent="0.25">
      <c r="AP333" s="122">
        <v>20</v>
      </c>
      <c r="AQ333" s="122" t="s">
        <v>3143</v>
      </c>
    </row>
    <row r="334" spans="42:43" x14ac:dyDescent="0.25">
      <c r="AP334" s="122">
        <v>20</v>
      </c>
      <c r="AQ334" s="122" t="s">
        <v>3144</v>
      </c>
    </row>
    <row r="335" spans="42:43" x14ac:dyDescent="0.25">
      <c r="AP335" s="122">
        <v>20</v>
      </c>
      <c r="AQ335" s="122" t="s">
        <v>3145</v>
      </c>
    </row>
    <row r="336" spans="42:43" x14ac:dyDescent="0.25">
      <c r="AP336" s="122">
        <v>20</v>
      </c>
      <c r="AQ336" s="122" t="s">
        <v>3146</v>
      </c>
    </row>
    <row r="337" spans="42:43" x14ac:dyDescent="0.25">
      <c r="AP337" s="122">
        <v>20</v>
      </c>
      <c r="AQ337" s="122" t="s">
        <v>3147</v>
      </c>
    </row>
    <row r="338" spans="42:43" x14ac:dyDescent="0.25">
      <c r="AP338" s="122">
        <v>20</v>
      </c>
      <c r="AQ338" s="122" t="s">
        <v>3148</v>
      </c>
    </row>
    <row r="339" spans="42:43" x14ac:dyDescent="0.25">
      <c r="AP339" s="122">
        <v>20</v>
      </c>
      <c r="AQ339" s="122" t="s">
        <v>3149</v>
      </c>
    </row>
    <row r="340" spans="42:43" x14ac:dyDescent="0.25">
      <c r="AP340" s="122">
        <v>20</v>
      </c>
      <c r="AQ340" s="122" t="s">
        <v>3150</v>
      </c>
    </row>
    <row r="341" spans="42:43" x14ac:dyDescent="0.25">
      <c r="AP341" s="122">
        <v>20</v>
      </c>
      <c r="AQ341" s="122" t="s">
        <v>3151</v>
      </c>
    </row>
    <row r="342" spans="42:43" x14ac:dyDescent="0.25">
      <c r="AP342" s="122">
        <v>20</v>
      </c>
      <c r="AQ342" s="122" t="s">
        <v>3152</v>
      </c>
    </row>
    <row r="343" spans="42:43" x14ac:dyDescent="0.25">
      <c r="AP343" s="122">
        <v>20</v>
      </c>
      <c r="AQ343" s="122" t="s">
        <v>3153</v>
      </c>
    </row>
    <row r="344" spans="42:43" x14ac:dyDescent="0.25">
      <c r="AP344" s="122">
        <v>20</v>
      </c>
      <c r="AQ344" s="122" t="s">
        <v>3154</v>
      </c>
    </row>
    <row r="345" spans="42:43" x14ac:dyDescent="0.25">
      <c r="AP345" s="122">
        <v>20</v>
      </c>
      <c r="AQ345" s="122" t="s">
        <v>3155</v>
      </c>
    </row>
    <row r="346" spans="42:43" x14ac:dyDescent="0.25">
      <c r="AP346" s="122">
        <v>20</v>
      </c>
      <c r="AQ346" s="122" t="s">
        <v>3156</v>
      </c>
    </row>
    <row r="347" spans="42:43" x14ac:dyDescent="0.25">
      <c r="AP347" s="122">
        <v>20</v>
      </c>
      <c r="AQ347" s="122" t="s">
        <v>3157</v>
      </c>
    </row>
    <row r="348" spans="42:43" x14ac:dyDescent="0.25">
      <c r="AP348" s="122">
        <v>20</v>
      </c>
      <c r="AQ348" s="122" t="s">
        <v>3158</v>
      </c>
    </row>
    <row r="349" spans="42:43" x14ac:dyDescent="0.25">
      <c r="AP349" s="122">
        <v>20</v>
      </c>
      <c r="AQ349" s="122" t="s">
        <v>3159</v>
      </c>
    </row>
    <row r="350" spans="42:43" x14ac:dyDescent="0.25">
      <c r="AP350" s="122">
        <v>20</v>
      </c>
      <c r="AQ350" s="122" t="s">
        <v>3160</v>
      </c>
    </row>
    <row r="351" spans="42:43" x14ac:dyDescent="0.25">
      <c r="AP351" s="122">
        <v>20</v>
      </c>
      <c r="AQ351" s="122" t="s">
        <v>3161</v>
      </c>
    </row>
    <row r="352" spans="42:43" x14ac:dyDescent="0.25">
      <c r="AP352" s="122">
        <v>20</v>
      </c>
      <c r="AQ352" s="122" t="s">
        <v>3162</v>
      </c>
    </row>
    <row r="353" spans="42:43" x14ac:dyDescent="0.25">
      <c r="AP353" s="122">
        <v>20</v>
      </c>
      <c r="AQ353" s="122" t="s">
        <v>3163</v>
      </c>
    </row>
    <row r="354" spans="42:43" x14ac:dyDescent="0.25">
      <c r="AP354" s="122">
        <v>20</v>
      </c>
      <c r="AQ354" s="122" t="s">
        <v>3164</v>
      </c>
    </row>
    <row r="355" spans="42:43" x14ac:dyDescent="0.25">
      <c r="AP355" s="122">
        <v>20</v>
      </c>
      <c r="AQ355" s="122" t="s">
        <v>3165</v>
      </c>
    </row>
    <row r="356" spans="42:43" x14ac:dyDescent="0.25">
      <c r="AP356" s="122">
        <v>20</v>
      </c>
      <c r="AQ356" s="122" t="s">
        <v>3166</v>
      </c>
    </row>
    <row r="357" spans="42:43" x14ac:dyDescent="0.25">
      <c r="AP357" s="122">
        <v>20</v>
      </c>
      <c r="AQ357" s="122" t="s">
        <v>3167</v>
      </c>
    </row>
    <row r="358" spans="42:43" x14ac:dyDescent="0.25">
      <c r="AP358" s="122">
        <v>20</v>
      </c>
      <c r="AQ358" s="122" t="s">
        <v>2265</v>
      </c>
    </row>
    <row r="359" spans="42:43" x14ac:dyDescent="0.25">
      <c r="AP359" s="122">
        <v>20</v>
      </c>
      <c r="AQ359" s="122" t="s">
        <v>3168</v>
      </c>
    </row>
    <row r="360" spans="42:43" x14ac:dyDescent="0.25">
      <c r="AP360" s="122">
        <v>20</v>
      </c>
      <c r="AQ360" s="122" t="s">
        <v>3169</v>
      </c>
    </row>
    <row r="361" spans="42:43" x14ac:dyDescent="0.25">
      <c r="AP361" s="122">
        <v>20</v>
      </c>
      <c r="AQ361" s="122" t="s">
        <v>3170</v>
      </c>
    </row>
    <row r="362" spans="42:43" x14ac:dyDescent="0.25">
      <c r="AP362" s="122">
        <v>20</v>
      </c>
      <c r="AQ362" s="122" t="s">
        <v>3171</v>
      </c>
    </row>
    <row r="363" spans="42:43" x14ac:dyDescent="0.25">
      <c r="AP363" s="122">
        <v>20</v>
      </c>
      <c r="AQ363" s="122" t="s">
        <v>3172</v>
      </c>
    </row>
    <row r="364" spans="42:43" x14ac:dyDescent="0.25">
      <c r="AP364" s="122">
        <v>20</v>
      </c>
      <c r="AQ364" s="122" t="s">
        <v>3173</v>
      </c>
    </row>
    <row r="365" spans="42:43" x14ac:dyDescent="0.25">
      <c r="AP365" s="122">
        <v>20</v>
      </c>
      <c r="AQ365" s="122" t="s">
        <v>3174</v>
      </c>
    </row>
    <row r="366" spans="42:43" x14ac:dyDescent="0.25">
      <c r="AP366" s="122">
        <v>20</v>
      </c>
      <c r="AQ366" s="122" t="s">
        <v>3175</v>
      </c>
    </row>
    <row r="367" spans="42:43" x14ac:dyDescent="0.25">
      <c r="AP367" s="122">
        <v>20</v>
      </c>
      <c r="AQ367" s="122" t="s">
        <v>3176</v>
      </c>
    </row>
    <row r="368" spans="42:43" x14ac:dyDescent="0.25">
      <c r="AP368" s="122">
        <v>20</v>
      </c>
      <c r="AQ368" s="122" t="s">
        <v>3177</v>
      </c>
    </row>
    <row r="369" spans="42:43" x14ac:dyDescent="0.25">
      <c r="AP369" s="122">
        <v>20</v>
      </c>
      <c r="AQ369" s="122" t="s">
        <v>3178</v>
      </c>
    </row>
    <row r="370" spans="42:43" x14ac:dyDescent="0.25">
      <c r="AP370" s="122">
        <v>20</v>
      </c>
      <c r="AQ370" s="122" t="s">
        <v>3179</v>
      </c>
    </row>
    <row r="371" spans="42:43" x14ac:dyDescent="0.25">
      <c r="AP371" s="122">
        <v>20</v>
      </c>
      <c r="AQ371" s="122" t="s">
        <v>3180</v>
      </c>
    </row>
    <row r="372" spans="42:43" x14ac:dyDescent="0.25">
      <c r="AP372" s="122">
        <v>20</v>
      </c>
      <c r="AQ372" s="122" t="s">
        <v>3181</v>
      </c>
    </row>
    <row r="373" spans="42:43" x14ac:dyDescent="0.25">
      <c r="AP373" s="122">
        <v>20</v>
      </c>
      <c r="AQ373" s="122" t="s">
        <v>3182</v>
      </c>
    </row>
    <row r="374" spans="42:43" x14ac:dyDescent="0.25">
      <c r="AP374" s="122">
        <v>20</v>
      </c>
      <c r="AQ374" s="122" t="s">
        <v>3183</v>
      </c>
    </row>
    <row r="375" spans="42:43" x14ac:dyDescent="0.25">
      <c r="AP375" s="122">
        <v>20</v>
      </c>
      <c r="AQ375" s="122" t="s">
        <v>3184</v>
      </c>
    </row>
    <row r="376" spans="42:43" x14ac:dyDescent="0.25">
      <c r="AP376" s="122">
        <v>20</v>
      </c>
      <c r="AQ376" s="122" t="s">
        <v>3185</v>
      </c>
    </row>
    <row r="377" spans="42:43" x14ac:dyDescent="0.25">
      <c r="AP377" s="122">
        <v>20</v>
      </c>
      <c r="AQ377" s="122" t="s">
        <v>3186</v>
      </c>
    </row>
    <row r="378" spans="42:43" x14ac:dyDescent="0.25">
      <c r="AP378" s="122">
        <v>20</v>
      </c>
      <c r="AQ378" s="122" t="s">
        <v>3187</v>
      </c>
    </row>
    <row r="379" spans="42:43" x14ac:dyDescent="0.25">
      <c r="AP379" s="122">
        <v>20</v>
      </c>
      <c r="AQ379" s="122" t="s">
        <v>3188</v>
      </c>
    </row>
    <row r="380" spans="42:43" x14ac:dyDescent="0.25">
      <c r="AP380" s="122">
        <v>20</v>
      </c>
      <c r="AQ380" s="122" t="s">
        <v>3189</v>
      </c>
    </row>
    <row r="381" spans="42:43" x14ac:dyDescent="0.25">
      <c r="AP381" s="122">
        <v>20</v>
      </c>
      <c r="AQ381" s="122" t="s">
        <v>3190</v>
      </c>
    </row>
    <row r="382" spans="42:43" x14ac:dyDescent="0.25">
      <c r="AP382" s="122">
        <v>20</v>
      </c>
      <c r="AQ382" s="122" t="s">
        <v>3191</v>
      </c>
    </row>
    <row r="383" spans="42:43" x14ac:dyDescent="0.25">
      <c r="AP383" s="122">
        <v>20</v>
      </c>
      <c r="AQ383" s="122" t="s">
        <v>3192</v>
      </c>
    </row>
    <row r="384" spans="42:43" x14ac:dyDescent="0.25">
      <c r="AP384" s="122">
        <v>20</v>
      </c>
      <c r="AQ384" s="122" t="s">
        <v>3193</v>
      </c>
    </row>
    <row r="385" spans="42:43" x14ac:dyDescent="0.25">
      <c r="AP385" s="122">
        <v>20</v>
      </c>
      <c r="AQ385" s="122" t="s">
        <v>3194</v>
      </c>
    </row>
    <row r="386" spans="42:43" x14ac:dyDescent="0.25">
      <c r="AP386" s="122">
        <v>20</v>
      </c>
      <c r="AQ386" s="122" t="s">
        <v>3195</v>
      </c>
    </row>
    <row r="387" spans="42:43" x14ac:dyDescent="0.25">
      <c r="AP387" s="122">
        <v>20</v>
      </c>
      <c r="AQ387" s="122" t="s">
        <v>3196</v>
      </c>
    </row>
    <row r="388" spans="42:43" x14ac:dyDescent="0.25">
      <c r="AP388" s="122">
        <v>20</v>
      </c>
      <c r="AQ388" s="122" t="s">
        <v>3197</v>
      </c>
    </row>
    <row r="389" spans="42:43" x14ac:dyDescent="0.25">
      <c r="AP389" s="122">
        <v>20</v>
      </c>
      <c r="AQ389" s="122" t="s">
        <v>3198</v>
      </c>
    </row>
    <row r="390" spans="42:43" x14ac:dyDescent="0.25">
      <c r="AP390" s="122">
        <v>20</v>
      </c>
      <c r="AQ390" s="122" t="s">
        <v>3199</v>
      </c>
    </row>
    <row r="391" spans="42:43" x14ac:dyDescent="0.25">
      <c r="AP391" s="122">
        <v>20</v>
      </c>
      <c r="AQ391" s="122" t="s">
        <v>3200</v>
      </c>
    </row>
    <row r="392" spans="42:43" x14ac:dyDescent="0.25">
      <c r="AP392" s="122">
        <v>20</v>
      </c>
      <c r="AQ392" s="122" t="s">
        <v>3201</v>
      </c>
    </row>
    <row r="393" spans="42:43" x14ac:dyDescent="0.25">
      <c r="AP393" s="122">
        <v>20</v>
      </c>
      <c r="AQ393" s="122" t="s">
        <v>3202</v>
      </c>
    </row>
    <row r="394" spans="42:43" x14ac:dyDescent="0.25">
      <c r="AP394" s="122">
        <v>20</v>
      </c>
      <c r="AQ394" s="122" t="s">
        <v>3203</v>
      </c>
    </row>
    <row r="395" spans="42:43" x14ac:dyDescent="0.25">
      <c r="AP395" s="122">
        <v>20</v>
      </c>
      <c r="AQ395" s="122" t="s">
        <v>3204</v>
      </c>
    </row>
    <row r="396" spans="42:43" x14ac:dyDescent="0.25">
      <c r="AP396" s="122">
        <v>20</v>
      </c>
      <c r="AQ396" s="122" t="s">
        <v>3205</v>
      </c>
    </row>
    <row r="397" spans="42:43" x14ac:dyDescent="0.25">
      <c r="AP397" s="122">
        <v>20</v>
      </c>
      <c r="AQ397" s="122" t="s">
        <v>3206</v>
      </c>
    </row>
    <row r="398" spans="42:43" x14ac:dyDescent="0.25">
      <c r="AP398" s="122">
        <v>20</v>
      </c>
      <c r="AQ398" s="122" t="s">
        <v>3207</v>
      </c>
    </row>
    <row r="399" spans="42:43" x14ac:dyDescent="0.25">
      <c r="AP399" s="122">
        <v>20</v>
      </c>
      <c r="AQ399" s="122" t="s">
        <v>3208</v>
      </c>
    </row>
    <row r="400" spans="42:43" x14ac:dyDescent="0.25">
      <c r="AP400" s="122">
        <v>20</v>
      </c>
      <c r="AQ400" s="122" t="s">
        <v>3209</v>
      </c>
    </row>
    <row r="401" spans="42:43" x14ac:dyDescent="0.25">
      <c r="AP401" s="122">
        <v>20</v>
      </c>
      <c r="AQ401" s="122" t="s">
        <v>3210</v>
      </c>
    </row>
    <row r="402" spans="42:43" x14ac:dyDescent="0.25">
      <c r="AP402" s="122">
        <v>20</v>
      </c>
      <c r="AQ402" s="122" t="s">
        <v>3211</v>
      </c>
    </row>
    <row r="403" spans="42:43" x14ac:dyDescent="0.25">
      <c r="AP403" s="122">
        <v>20</v>
      </c>
      <c r="AQ403" s="122" t="s">
        <v>3212</v>
      </c>
    </row>
    <row r="404" spans="42:43" x14ac:dyDescent="0.25">
      <c r="AP404" s="122">
        <v>20</v>
      </c>
      <c r="AQ404" s="122" t="s">
        <v>3213</v>
      </c>
    </row>
    <row r="405" spans="42:43" x14ac:dyDescent="0.25">
      <c r="AP405" s="122">
        <v>20</v>
      </c>
      <c r="AQ405" s="122" t="s">
        <v>3214</v>
      </c>
    </row>
    <row r="406" spans="42:43" x14ac:dyDescent="0.25">
      <c r="AP406" s="122">
        <v>20</v>
      </c>
      <c r="AQ406" s="122" t="s">
        <v>3215</v>
      </c>
    </row>
    <row r="407" spans="42:43" x14ac:dyDescent="0.25">
      <c r="AP407" s="122">
        <v>20</v>
      </c>
      <c r="AQ407" s="122" t="s">
        <v>3216</v>
      </c>
    </row>
    <row r="408" spans="42:43" x14ac:dyDescent="0.25">
      <c r="AP408" s="122">
        <v>20</v>
      </c>
      <c r="AQ408" s="122" t="s">
        <v>3217</v>
      </c>
    </row>
    <row r="409" spans="42:43" x14ac:dyDescent="0.25">
      <c r="AP409" s="122">
        <v>20</v>
      </c>
      <c r="AQ409" s="122" t="s">
        <v>3218</v>
      </c>
    </row>
    <row r="410" spans="42:43" x14ac:dyDescent="0.25">
      <c r="AP410" s="122">
        <v>20</v>
      </c>
      <c r="AQ410" s="122" t="s">
        <v>3219</v>
      </c>
    </row>
    <row r="411" spans="42:43" x14ac:dyDescent="0.25">
      <c r="AP411" s="122">
        <v>20</v>
      </c>
      <c r="AQ411" s="122" t="s">
        <v>3220</v>
      </c>
    </row>
    <row r="412" spans="42:43" x14ac:dyDescent="0.25">
      <c r="AP412" s="122">
        <v>20</v>
      </c>
      <c r="AQ412" s="122" t="s">
        <v>3221</v>
      </c>
    </row>
    <row r="413" spans="42:43" x14ac:dyDescent="0.25">
      <c r="AP413" s="122">
        <v>20</v>
      </c>
      <c r="AQ413" s="122" t="s">
        <v>3222</v>
      </c>
    </row>
    <row r="414" spans="42:43" x14ac:dyDescent="0.25">
      <c r="AP414" s="122">
        <v>20</v>
      </c>
      <c r="AQ414" s="122" t="s">
        <v>3223</v>
      </c>
    </row>
    <row r="415" spans="42:43" x14ac:dyDescent="0.25">
      <c r="AP415" s="122">
        <v>20</v>
      </c>
      <c r="AQ415" s="122" t="s">
        <v>3224</v>
      </c>
    </row>
    <row r="416" spans="42:43" x14ac:dyDescent="0.25">
      <c r="AP416" s="122">
        <v>20</v>
      </c>
      <c r="AQ416" s="122" t="s">
        <v>3225</v>
      </c>
    </row>
    <row r="417" spans="42:43" x14ac:dyDescent="0.25">
      <c r="AP417" s="122">
        <v>20</v>
      </c>
      <c r="AQ417" s="122" t="s">
        <v>3226</v>
      </c>
    </row>
    <row r="418" spans="42:43" x14ac:dyDescent="0.25">
      <c r="AP418" s="122">
        <v>20</v>
      </c>
      <c r="AQ418" s="122" t="s">
        <v>3227</v>
      </c>
    </row>
    <row r="419" spans="42:43" x14ac:dyDescent="0.25">
      <c r="AP419" s="122">
        <v>20</v>
      </c>
      <c r="AQ419" s="122" t="s">
        <v>3228</v>
      </c>
    </row>
    <row r="420" spans="42:43" x14ac:dyDescent="0.25">
      <c r="AP420" s="122">
        <v>20</v>
      </c>
      <c r="AQ420" s="122" t="s">
        <v>3229</v>
      </c>
    </row>
    <row r="421" spans="42:43" x14ac:dyDescent="0.25">
      <c r="AP421" s="122">
        <v>20</v>
      </c>
      <c r="AQ421" s="122" t="s">
        <v>3230</v>
      </c>
    </row>
    <row r="422" spans="42:43" x14ac:dyDescent="0.25">
      <c r="AP422" s="122">
        <v>20</v>
      </c>
      <c r="AQ422" s="122" t="s">
        <v>3231</v>
      </c>
    </row>
    <row r="423" spans="42:43" x14ac:dyDescent="0.25">
      <c r="AP423" s="122">
        <v>20</v>
      </c>
      <c r="AQ423" s="122" t="s">
        <v>3232</v>
      </c>
    </row>
    <row r="424" spans="42:43" x14ac:dyDescent="0.25">
      <c r="AP424" s="122">
        <v>20</v>
      </c>
      <c r="AQ424" s="122" t="s">
        <v>3233</v>
      </c>
    </row>
    <row r="425" spans="42:43" x14ac:dyDescent="0.25">
      <c r="AP425" s="122">
        <v>20</v>
      </c>
      <c r="AQ425" s="122" t="s">
        <v>3234</v>
      </c>
    </row>
    <row r="426" spans="42:43" x14ac:dyDescent="0.25">
      <c r="AP426" s="122">
        <v>20</v>
      </c>
      <c r="AQ426" s="122" t="s">
        <v>3235</v>
      </c>
    </row>
    <row r="427" spans="42:43" x14ac:dyDescent="0.25">
      <c r="AP427" s="122">
        <v>20</v>
      </c>
      <c r="AQ427" s="122" t="s">
        <v>3236</v>
      </c>
    </row>
    <row r="428" spans="42:43" x14ac:dyDescent="0.25">
      <c r="AP428" s="122">
        <v>20</v>
      </c>
      <c r="AQ428" s="122" t="s">
        <v>3237</v>
      </c>
    </row>
    <row r="429" spans="42:43" x14ac:dyDescent="0.25">
      <c r="AP429" s="122">
        <v>20</v>
      </c>
      <c r="AQ429" s="122" t="s">
        <v>3238</v>
      </c>
    </row>
    <row r="430" spans="42:43" x14ac:dyDescent="0.25">
      <c r="AP430" s="122">
        <v>20</v>
      </c>
      <c r="AQ430" s="122" t="s">
        <v>3239</v>
      </c>
    </row>
    <row r="431" spans="42:43" x14ac:dyDescent="0.25">
      <c r="AP431" s="122">
        <v>20</v>
      </c>
      <c r="AQ431" s="122" t="s">
        <v>3240</v>
      </c>
    </row>
    <row r="432" spans="42:43" x14ac:dyDescent="0.25">
      <c r="AP432" s="122">
        <v>20</v>
      </c>
      <c r="AQ432" s="122" t="s">
        <v>3241</v>
      </c>
    </row>
    <row r="433" spans="42:43" x14ac:dyDescent="0.25">
      <c r="AP433" s="122">
        <v>20</v>
      </c>
      <c r="AQ433" s="122" t="s">
        <v>3242</v>
      </c>
    </row>
    <row r="434" spans="42:43" x14ac:dyDescent="0.25">
      <c r="AP434" s="122">
        <v>20</v>
      </c>
      <c r="AQ434" s="122" t="s">
        <v>3243</v>
      </c>
    </row>
    <row r="435" spans="42:43" x14ac:dyDescent="0.25">
      <c r="AP435" s="122">
        <v>20</v>
      </c>
      <c r="AQ435" s="122" t="s">
        <v>3244</v>
      </c>
    </row>
    <row r="436" spans="42:43" x14ac:dyDescent="0.25">
      <c r="AP436" s="122">
        <v>20</v>
      </c>
      <c r="AQ436" s="122" t="s">
        <v>3245</v>
      </c>
    </row>
    <row r="437" spans="42:43" x14ac:dyDescent="0.25">
      <c r="AP437" s="122">
        <v>20</v>
      </c>
      <c r="AQ437" s="122" t="s">
        <v>3246</v>
      </c>
    </row>
    <row r="438" spans="42:43" x14ac:dyDescent="0.25">
      <c r="AP438" s="122">
        <v>20</v>
      </c>
      <c r="AQ438" s="122" t="s">
        <v>3247</v>
      </c>
    </row>
    <row r="439" spans="42:43" x14ac:dyDescent="0.25">
      <c r="AP439" s="122">
        <v>20</v>
      </c>
      <c r="AQ439" s="122" t="s">
        <v>3248</v>
      </c>
    </row>
    <row r="440" spans="42:43" x14ac:dyDescent="0.25">
      <c r="AP440" s="122">
        <v>20</v>
      </c>
      <c r="AQ440" s="122" t="s">
        <v>3249</v>
      </c>
    </row>
    <row r="441" spans="42:43" x14ac:dyDescent="0.25">
      <c r="AP441" s="122">
        <v>20</v>
      </c>
      <c r="AQ441" s="122" t="s">
        <v>3250</v>
      </c>
    </row>
    <row r="442" spans="42:43" x14ac:dyDescent="0.25">
      <c r="AP442" s="122">
        <v>20</v>
      </c>
      <c r="AQ442" s="122" t="s">
        <v>3251</v>
      </c>
    </row>
    <row r="443" spans="42:43" x14ac:dyDescent="0.25">
      <c r="AP443" s="122">
        <v>20</v>
      </c>
      <c r="AQ443" s="122" t="s">
        <v>3252</v>
      </c>
    </row>
    <row r="444" spans="42:43" x14ac:dyDescent="0.25">
      <c r="AP444" s="122">
        <v>20</v>
      </c>
      <c r="AQ444" s="122" t="s">
        <v>3253</v>
      </c>
    </row>
    <row r="445" spans="42:43" x14ac:dyDescent="0.25">
      <c r="AP445" s="122">
        <v>20</v>
      </c>
      <c r="AQ445" s="122" t="s">
        <v>3254</v>
      </c>
    </row>
    <row r="446" spans="42:43" x14ac:dyDescent="0.25">
      <c r="AP446" s="122">
        <v>20</v>
      </c>
      <c r="AQ446" s="122" t="s">
        <v>3255</v>
      </c>
    </row>
    <row r="447" spans="42:43" x14ac:dyDescent="0.25">
      <c r="AP447" s="122">
        <v>20</v>
      </c>
      <c r="AQ447" s="122" t="s">
        <v>3256</v>
      </c>
    </row>
    <row r="448" spans="42:43" x14ac:dyDescent="0.25">
      <c r="AP448" s="122">
        <v>20</v>
      </c>
      <c r="AQ448" s="122" t="s">
        <v>3257</v>
      </c>
    </row>
    <row r="449" spans="42:43" x14ac:dyDescent="0.25">
      <c r="AP449" s="122">
        <v>20</v>
      </c>
      <c r="AQ449" s="122" t="s">
        <v>3258</v>
      </c>
    </row>
    <row r="450" spans="42:43" x14ac:dyDescent="0.25">
      <c r="AP450" s="122">
        <v>20</v>
      </c>
      <c r="AQ450" s="122" t="s">
        <v>3259</v>
      </c>
    </row>
    <row r="451" spans="42:43" x14ac:dyDescent="0.25">
      <c r="AP451" s="122">
        <v>20</v>
      </c>
      <c r="AQ451" s="122" t="s">
        <v>3260</v>
      </c>
    </row>
    <row r="452" spans="42:43" x14ac:dyDescent="0.25">
      <c r="AP452" s="122">
        <v>20</v>
      </c>
      <c r="AQ452" s="122" t="s">
        <v>3261</v>
      </c>
    </row>
    <row r="453" spans="42:43" x14ac:dyDescent="0.25">
      <c r="AP453" s="122">
        <v>20</v>
      </c>
      <c r="AQ453" s="122" t="s">
        <v>3262</v>
      </c>
    </row>
    <row r="454" spans="42:43" x14ac:dyDescent="0.25">
      <c r="AP454" s="122">
        <v>20</v>
      </c>
      <c r="AQ454" s="122" t="s">
        <v>3263</v>
      </c>
    </row>
    <row r="455" spans="42:43" x14ac:dyDescent="0.25">
      <c r="AP455" s="122">
        <v>20</v>
      </c>
      <c r="AQ455" s="122" t="s">
        <v>3264</v>
      </c>
    </row>
    <row r="456" spans="42:43" x14ac:dyDescent="0.25">
      <c r="AP456" s="122">
        <v>20</v>
      </c>
      <c r="AQ456" s="122" t="s">
        <v>3265</v>
      </c>
    </row>
    <row r="457" spans="42:43" x14ac:dyDescent="0.25">
      <c r="AP457" s="122">
        <v>20</v>
      </c>
      <c r="AQ457" s="122" t="s">
        <v>3266</v>
      </c>
    </row>
    <row r="458" spans="42:43" x14ac:dyDescent="0.25">
      <c r="AP458" s="122">
        <v>20</v>
      </c>
      <c r="AQ458" s="122" t="s">
        <v>3267</v>
      </c>
    </row>
    <row r="459" spans="42:43" x14ac:dyDescent="0.25">
      <c r="AP459" s="122">
        <v>20</v>
      </c>
      <c r="AQ459" s="122" t="s">
        <v>3268</v>
      </c>
    </row>
    <row r="460" spans="42:43" x14ac:dyDescent="0.25">
      <c r="AP460" s="122">
        <v>20</v>
      </c>
      <c r="AQ460" s="122" t="s">
        <v>3269</v>
      </c>
    </row>
    <row r="461" spans="42:43" x14ac:dyDescent="0.25">
      <c r="AP461" s="122">
        <v>20</v>
      </c>
      <c r="AQ461" s="122" t="s">
        <v>3270</v>
      </c>
    </row>
    <row r="462" spans="42:43" x14ac:dyDescent="0.25">
      <c r="AP462" s="122">
        <v>20</v>
      </c>
      <c r="AQ462" s="122" t="s">
        <v>3271</v>
      </c>
    </row>
    <row r="463" spans="42:43" x14ac:dyDescent="0.25">
      <c r="AP463" s="122">
        <v>20</v>
      </c>
      <c r="AQ463" s="122" t="s">
        <v>3272</v>
      </c>
    </row>
    <row r="464" spans="42:43" x14ac:dyDescent="0.25">
      <c r="AP464" s="122">
        <v>20</v>
      </c>
      <c r="AQ464" s="122" t="s">
        <v>3273</v>
      </c>
    </row>
    <row r="465" spans="42:43" x14ac:dyDescent="0.25">
      <c r="AP465" s="122">
        <v>20</v>
      </c>
      <c r="AQ465" s="122" t="s">
        <v>3274</v>
      </c>
    </row>
    <row r="466" spans="42:43" x14ac:dyDescent="0.25">
      <c r="AP466" s="122">
        <v>20</v>
      </c>
      <c r="AQ466" s="122" t="s">
        <v>3275</v>
      </c>
    </row>
    <row r="467" spans="42:43" x14ac:dyDescent="0.25">
      <c r="AP467" s="122">
        <v>20</v>
      </c>
      <c r="AQ467" s="122" t="s">
        <v>3276</v>
      </c>
    </row>
    <row r="468" spans="42:43" x14ac:dyDescent="0.25">
      <c r="AP468" s="122">
        <v>20</v>
      </c>
      <c r="AQ468" s="122" t="s">
        <v>3277</v>
      </c>
    </row>
    <row r="469" spans="42:43" x14ac:dyDescent="0.25">
      <c r="AP469" s="122">
        <v>20</v>
      </c>
      <c r="AQ469" s="122" t="s">
        <v>3278</v>
      </c>
    </row>
    <row r="470" spans="42:43" x14ac:dyDescent="0.25">
      <c r="AP470" s="122">
        <v>20</v>
      </c>
      <c r="AQ470" s="122" t="s">
        <v>3279</v>
      </c>
    </row>
    <row r="471" spans="42:43" x14ac:dyDescent="0.25">
      <c r="AP471" s="122">
        <v>20</v>
      </c>
      <c r="AQ471" s="122" t="s">
        <v>3280</v>
      </c>
    </row>
    <row r="472" spans="42:43" x14ac:dyDescent="0.25">
      <c r="AP472" s="122">
        <v>20</v>
      </c>
      <c r="AQ472" s="122" t="s">
        <v>3281</v>
      </c>
    </row>
    <row r="473" spans="42:43" x14ac:dyDescent="0.25">
      <c r="AP473" s="122">
        <v>20</v>
      </c>
      <c r="AQ473" s="122" t="s">
        <v>3282</v>
      </c>
    </row>
    <row r="474" spans="42:43" x14ac:dyDescent="0.25">
      <c r="AP474" s="122">
        <v>20</v>
      </c>
      <c r="AQ474" s="122" t="s">
        <v>3283</v>
      </c>
    </row>
    <row r="475" spans="42:43" x14ac:dyDescent="0.25">
      <c r="AP475" s="122">
        <v>20</v>
      </c>
      <c r="AQ475" s="122" t="s">
        <v>3284</v>
      </c>
    </row>
    <row r="476" spans="42:43" x14ac:dyDescent="0.25">
      <c r="AP476" s="122">
        <v>20</v>
      </c>
      <c r="AQ476" s="122" t="s">
        <v>3285</v>
      </c>
    </row>
    <row r="477" spans="42:43" x14ac:dyDescent="0.25">
      <c r="AP477" s="122">
        <v>20</v>
      </c>
      <c r="AQ477" s="122" t="s">
        <v>3286</v>
      </c>
    </row>
    <row r="478" spans="42:43" x14ac:dyDescent="0.25">
      <c r="AP478" s="122">
        <v>20</v>
      </c>
      <c r="AQ478" s="122" t="s">
        <v>3287</v>
      </c>
    </row>
    <row r="479" spans="42:43" x14ac:dyDescent="0.25">
      <c r="AP479" s="122">
        <v>20</v>
      </c>
      <c r="AQ479" s="122" t="s">
        <v>3288</v>
      </c>
    </row>
    <row r="480" spans="42:43" x14ac:dyDescent="0.25">
      <c r="AP480" s="122">
        <v>20</v>
      </c>
      <c r="AQ480" s="122" t="s">
        <v>3289</v>
      </c>
    </row>
    <row r="481" spans="42:43" x14ac:dyDescent="0.25">
      <c r="AP481" s="122">
        <v>20</v>
      </c>
      <c r="AQ481" s="122" t="s">
        <v>3290</v>
      </c>
    </row>
    <row r="482" spans="42:43" x14ac:dyDescent="0.25">
      <c r="AP482" s="122">
        <v>20</v>
      </c>
      <c r="AQ482" s="122" t="s">
        <v>3291</v>
      </c>
    </row>
    <row r="483" spans="42:43" x14ac:dyDescent="0.25">
      <c r="AP483" s="122">
        <v>20</v>
      </c>
      <c r="AQ483" s="122" t="s">
        <v>3292</v>
      </c>
    </row>
    <row r="484" spans="42:43" x14ac:dyDescent="0.25">
      <c r="AP484" s="122">
        <v>20</v>
      </c>
      <c r="AQ484" s="122" t="s">
        <v>3293</v>
      </c>
    </row>
    <row r="485" spans="42:43" x14ac:dyDescent="0.25">
      <c r="AP485" s="122">
        <v>20</v>
      </c>
      <c r="AQ485" s="122" t="s">
        <v>3294</v>
      </c>
    </row>
    <row r="486" spans="42:43" x14ac:dyDescent="0.25">
      <c r="AP486" s="122">
        <v>20</v>
      </c>
      <c r="AQ486" s="122" t="s">
        <v>3295</v>
      </c>
    </row>
    <row r="487" spans="42:43" x14ac:dyDescent="0.25">
      <c r="AP487" s="122">
        <v>20</v>
      </c>
      <c r="AQ487" s="122" t="s">
        <v>3296</v>
      </c>
    </row>
    <row r="488" spans="42:43" x14ac:dyDescent="0.25">
      <c r="AP488" s="122">
        <v>20</v>
      </c>
      <c r="AQ488" s="122" t="s">
        <v>3297</v>
      </c>
    </row>
    <row r="489" spans="42:43" x14ac:dyDescent="0.25">
      <c r="AP489" s="122">
        <v>20</v>
      </c>
      <c r="AQ489" s="122" t="s">
        <v>3298</v>
      </c>
    </row>
    <row r="490" spans="42:43" x14ac:dyDescent="0.25">
      <c r="AP490" s="122">
        <v>20</v>
      </c>
      <c r="AQ490" s="122" t="s">
        <v>3299</v>
      </c>
    </row>
    <row r="491" spans="42:43" x14ac:dyDescent="0.25">
      <c r="AP491" s="122">
        <v>20</v>
      </c>
      <c r="AQ491" s="122" t="s">
        <v>3300</v>
      </c>
    </row>
    <row r="492" spans="42:43" x14ac:dyDescent="0.25">
      <c r="AP492" s="122">
        <v>20</v>
      </c>
      <c r="AQ492" s="122" t="s">
        <v>3301</v>
      </c>
    </row>
    <row r="493" spans="42:43" x14ac:dyDescent="0.25">
      <c r="AP493" s="122">
        <v>20</v>
      </c>
      <c r="AQ493" s="122" t="s">
        <v>3302</v>
      </c>
    </row>
    <row r="494" spans="42:43" x14ac:dyDescent="0.25">
      <c r="AP494" s="122">
        <v>20</v>
      </c>
      <c r="AQ494" s="122" t="s">
        <v>3303</v>
      </c>
    </row>
    <row r="495" spans="42:43" x14ac:dyDescent="0.25">
      <c r="AP495" s="122">
        <v>20</v>
      </c>
      <c r="AQ495" s="122" t="s">
        <v>3304</v>
      </c>
    </row>
    <row r="496" spans="42:43" x14ac:dyDescent="0.25">
      <c r="AP496" s="122">
        <v>20</v>
      </c>
      <c r="AQ496" s="122" t="s">
        <v>3305</v>
      </c>
    </row>
    <row r="497" spans="42:43" x14ac:dyDescent="0.25">
      <c r="AP497" s="122">
        <v>20</v>
      </c>
      <c r="AQ497" s="122" t="s">
        <v>3306</v>
      </c>
    </row>
    <row r="498" spans="42:43" x14ac:dyDescent="0.25">
      <c r="AP498" s="122">
        <v>20</v>
      </c>
      <c r="AQ498" s="122" t="s">
        <v>3307</v>
      </c>
    </row>
    <row r="499" spans="42:43" x14ac:dyDescent="0.25">
      <c r="AP499" s="122">
        <v>20</v>
      </c>
      <c r="AQ499" s="122" t="s">
        <v>3308</v>
      </c>
    </row>
    <row r="500" spans="42:43" x14ac:dyDescent="0.25">
      <c r="AP500" s="122">
        <v>20</v>
      </c>
      <c r="AQ500" s="122" t="s">
        <v>3309</v>
      </c>
    </row>
    <row r="501" spans="42:43" x14ac:dyDescent="0.25">
      <c r="AP501" s="122">
        <v>20</v>
      </c>
      <c r="AQ501" s="122" t="s">
        <v>3310</v>
      </c>
    </row>
    <row r="502" spans="42:43" x14ac:dyDescent="0.25">
      <c r="AP502" s="122">
        <v>20</v>
      </c>
      <c r="AQ502" s="122" t="s">
        <v>3311</v>
      </c>
    </row>
    <row r="503" spans="42:43" x14ac:dyDescent="0.25">
      <c r="AP503" s="122">
        <v>20</v>
      </c>
      <c r="AQ503" s="122" t="s">
        <v>3312</v>
      </c>
    </row>
    <row r="504" spans="42:43" x14ac:dyDescent="0.25">
      <c r="AP504" s="122">
        <v>20</v>
      </c>
      <c r="AQ504" s="122" t="s">
        <v>3313</v>
      </c>
    </row>
    <row r="505" spans="42:43" x14ac:dyDescent="0.25">
      <c r="AP505" s="122">
        <v>20</v>
      </c>
      <c r="AQ505" s="122" t="s">
        <v>3314</v>
      </c>
    </row>
    <row r="506" spans="42:43" x14ac:dyDescent="0.25">
      <c r="AP506" s="122">
        <v>20</v>
      </c>
      <c r="AQ506" s="122" t="s">
        <v>3315</v>
      </c>
    </row>
    <row r="507" spans="42:43" x14ac:dyDescent="0.25">
      <c r="AP507" s="122">
        <v>20</v>
      </c>
      <c r="AQ507" s="122" t="s">
        <v>3316</v>
      </c>
    </row>
    <row r="508" spans="42:43" x14ac:dyDescent="0.25">
      <c r="AP508" s="122">
        <v>20</v>
      </c>
      <c r="AQ508" s="122" t="s">
        <v>3317</v>
      </c>
    </row>
    <row r="509" spans="42:43" x14ac:dyDescent="0.25">
      <c r="AP509" s="122">
        <v>20</v>
      </c>
      <c r="AQ509" s="122" t="s">
        <v>3318</v>
      </c>
    </row>
    <row r="510" spans="42:43" x14ac:dyDescent="0.25">
      <c r="AP510" s="122">
        <v>20</v>
      </c>
      <c r="AQ510" s="122" t="s">
        <v>3319</v>
      </c>
    </row>
    <row r="511" spans="42:43" x14ac:dyDescent="0.25">
      <c r="AP511" s="122">
        <v>20</v>
      </c>
      <c r="AQ511" s="122" t="s">
        <v>3320</v>
      </c>
    </row>
    <row r="512" spans="42:43" x14ac:dyDescent="0.25">
      <c r="AP512" s="122">
        <v>20</v>
      </c>
      <c r="AQ512" s="122" t="s">
        <v>3321</v>
      </c>
    </row>
    <row r="513" spans="42:43" x14ac:dyDescent="0.25">
      <c r="AP513" s="122">
        <v>20</v>
      </c>
      <c r="AQ513" s="122" t="s">
        <v>3322</v>
      </c>
    </row>
    <row r="514" spans="42:43" x14ac:dyDescent="0.25">
      <c r="AP514" s="122">
        <v>20</v>
      </c>
      <c r="AQ514" s="122" t="s">
        <v>3323</v>
      </c>
    </row>
    <row r="515" spans="42:43" x14ac:dyDescent="0.25">
      <c r="AP515" s="122">
        <v>20</v>
      </c>
      <c r="AQ515" s="122" t="s">
        <v>3324</v>
      </c>
    </row>
    <row r="516" spans="42:43" x14ac:dyDescent="0.25">
      <c r="AP516" s="122">
        <v>20</v>
      </c>
      <c r="AQ516" s="122" t="s">
        <v>3325</v>
      </c>
    </row>
    <row r="517" spans="42:43" x14ac:dyDescent="0.25">
      <c r="AP517" s="122">
        <v>20</v>
      </c>
      <c r="AQ517" s="122" t="s">
        <v>3326</v>
      </c>
    </row>
    <row r="518" spans="42:43" x14ac:dyDescent="0.25">
      <c r="AP518" s="122">
        <v>20</v>
      </c>
      <c r="AQ518" s="122" t="s">
        <v>3327</v>
      </c>
    </row>
    <row r="519" spans="42:43" x14ac:dyDescent="0.25">
      <c r="AP519" s="122">
        <v>20</v>
      </c>
      <c r="AQ519" s="122" t="s">
        <v>3328</v>
      </c>
    </row>
    <row r="520" spans="42:43" x14ac:dyDescent="0.25">
      <c r="AP520" s="122">
        <v>20</v>
      </c>
      <c r="AQ520" s="122" t="s">
        <v>3329</v>
      </c>
    </row>
    <row r="521" spans="42:43" x14ac:dyDescent="0.25">
      <c r="AP521" s="122">
        <v>20</v>
      </c>
      <c r="AQ521" s="122" t="s">
        <v>3330</v>
      </c>
    </row>
    <row r="522" spans="42:43" x14ac:dyDescent="0.25">
      <c r="AP522" s="122">
        <v>20</v>
      </c>
      <c r="AQ522" s="122" t="s">
        <v>3331</v>
      </c>
    </row>
    <row r="523" spans="42:43" x14ac:dyDescent="0.25">
      <c r="AP523" s="122">
        <v>20</v>
      </c>
      <c r="AQ523" s="122" t="s">
        <v>3332</v>
      </c>
    </row>
    <row r="524" spans="42:43" x14ac:dyDescent="0.25">
      <c r="AP524" s="122">
        <v>20</v>
      </c>
      <c r="AQ524" s="122" t="s">
        <v>3333</v>
      </c>
    </row>
    <row r="525" spans="42:43" x14ac:dyDescent="0.25">
      <c r="AP525" s="122">
        <v>20</v>
      </c>
      <c r="AQ525" s="122" t="s">
        <v>3334</v>
      </c>
    </row>
    <row r="526" spans="42:43" x14ac:dyDescent="0.25">
      <c r="AP526" s="122">
        <v>20</v>
      </c>
      <c r="AQ526" s="122" t="s">
        <v>3335</v>
      </c>
    </row>
    <row r="527" spans="42:43" x14ac:dyDescent="0.25">
      <c r="AP527" s="122">
        <v>20</v>
      </c>
      <c r="AQ527" s="122" t="s">
        <v>3336</v>
      </c>
    </row>
    <row r="528" spans="42:43" x14ac:dyDescent="0.25">
      <c r="AP528" s="122">
        <v>20</v>
      </c>
      <c r="AQ528" s="122" t="s">
        <v>3337</v>
      </c>
    </row>
    <row r="529" spans="42:43" x14ac:dyDescent="0.25">
      <c r="AP529" s="122">
        <v>20</v>
      </c>
      <c r="AQ529" s="122" t="s">
        <v>3338</v>
      </c>
    </row>
    <row r="530" spans="42:43" x14ac:dyDescent="0.25">
      <c r="AP530" s="122">
        <v>20</v>
      </c>
      <c r="AQ530" s="122" t="s">
        <v>3339</v>
      </c>
    </row>
    <row r="531" spans="42:43" x14ac:dyDescent="0.25">
      <c r="AP531" s="122">
        <v>20</v>
      </c>
      <c r="AQ531" s="122" t="s">
        <v>3340</v>
      </c>
    </row>
    <row r="532" spans="42:43" x14ac:dyDescent="0.25">
      <c r="AP532" s="122">
        <v>20</v>
      </c>
      <c r="AQ532" s="122" t="s">
        <v>3341</v>
      </c>
    </row>
    <row r="533" spans="42:43" x14ac:dyDescent="0.25">
      <c r="AP533" s="122">
        <v>20</v>
      </c>
      <c r="AQ533" s="122" t="s">
        <v>3342</v>
      </c>
    </row>
    <row r="534" spans="42:43" x14ac:dyDescent="0.25">
      <c r="AP534" s="122">
        <v>20</v>
      </c>
      <c r="AQ534" s="122" t="s">
        <v>3343</v>
      </c>
    </row>
    <row r="535" spans="42:43" x14ac:dyDescent="0.25">
      <c r="AP535" s="122">
        <v>20</v>
      </c>
      <c r="AQ535" s="122" t="s">
        <v>3344</v>
      </c>
    </row>
    <row r="536" spans="42:43" x14ac:dyDescent="0.25">
      <c r="AP536" s="122">
        <v>20</v>
      </c>
      <c r="AQ536" s="122" t="s">
        <v>3345</v>
      </c>
    </row>
    <row r="537" spans="42:43" x14ac:dyDescent="0.25">
      <c r="AP537" s="122">
        <v>20</v>
      </c>
      <c r="AQ537" s="122" t="s">
        <v>3346</v>
      </c>
    </row>
    <row r="538" spans="42:43" x14ac:dyDescent="0.25">
      <c r="AP538" s="122">
        <v>20</v>
      </c>
      <c r="AQ538" s="122" t="s">
        <v>3347</v>
      </c>
    </row>
    <row r="539" spans="42:43" x14ac:dyDescent="0.25">
      <c r="AP539" s="122">
        <v>20</v>
      </c>
      <c r="AQ539" s="122" t="s">
        <v>3348</v>
      </c>
    </row>
    <row r="540" spans="42:43" x14ac:dyDescent="0.25">
      <c r="AP540" s="122">
        <v>20</v>
      </c>
      <c r="AQ540" s="122" t="s">
        <v>3349</v>
      </c>
    </row>
    <row r="541" spans="42:43" x14ac:dyDescent="0.25">
      <c r="AP541" s="122">
        <v>20</v>
      </c>
      <c r="AQ541" s="122" t="s">
        <v>3350</v>
      </c>
    </row>
    <row r="542" spans="42:43" x14ac:dyDescent="0.25">
      <c r="AP542" s="122">
        <v>20</v>
      </c>
      <c r="AQ542" s="122" t="s">
        <v>3351</v>
      </c>
    </row>
    <row r="543" spans="42:43" x14ac:dyDescent="0.25">
      <c r="AP543" s="122">
        <v>20</v>
      </c>
      <c r="AQ543" s="122" t="s">
        <v>3352</v>
      </c>
    </row>
    <row r="544" spans="42:43" x14ac:dyDescent="0.25">
      <c r="AP544" s="122">
        <v>20</v>
      </c>
      <c r="AQ544" s="122" t="s">
        <v>3353</v>
      </c>
    </row>
    <row r="545" spans="42:43" x14ac:dyDescent="0.25">
      <c r="AP545" s="122">
        <v>20</v>
      </c>
      <c r="AQ545" s="122" t="s">
        <v>3354</v>
      </c>
    </row>
    <row r="546" spans="42:43" x14ac:dyDescent="0.25">
      <c r="AP546" s="122">
        <v>20</v>
      </c>
      <c r="AQ546" s="122" t="s">
        <v>3355</v>
      </c>
    </row>
    <row r="547" spans="42:43" x14ac:dyDescent="0.25">
      <c r="AP547" s="122">
        <v>20</v>
      </c>
      <c r="AQ547" s="122" t="s">
        <v>3356</v>
      </c>
    </row>
    <row r="548" spans="42:43" x14ac:dyDescent="0.25">
      <c r="AP548" s="122">
        <v>20</v>
      </c>
      <c r="AQ548" s="122" t="s">
        <v>3357</v>
      </c>
    </row>
    <row r="549" spans="42:43" x14ac:dyDescent="0.25">
      <c r="AP549" s="122">
        <v>20</v>
      </c>
      <c r="AQ549" s="122" t="s">
        <v>3358</v>
      </c>
    </row>
    <row r="550" spans="42:43" x14ac:dyDescent="0.25">
      <c r="AP550" s="122">
        <v>20</v>
      </c>
      <c r="AQ550" s="122" t="s">
        <v>3359</v>
      </c>
    </row>
    <row r="551" spans="42:43" x14ac:dyDescent="0.25">
      <c r="AP551" s="122">
        <v>20</v>
      </c>
      <c r="AQ551" s="122" t="s">
        <v>3360</v>
      </c>
    </row>
    <row r="552" spans="42:43" x14ac:dyDescent="0.25">
      <c r="AP552" s="122">
        <v>20</v>
      </c>
      <c r="AQ552" s="122" t="s">
        <v>3361</v>
      </c>
    </row>
    <row r="553" spans="42:43" x14ac:dyDescent="0.25">
      <c r="AP553" s="122">
        <v>20</v>
      </c>
      <c r="AQ553" s="122" t="s">
        <v>3362</v>
      </c>
    </row>
    <row r="554" spans="42:43" x14ac:dyDescent="0.25">
      <c r="AP554" s="122">
        <v>20</v>
      </c>
      <c r="AQ554" s="122" t="s">
        <v>3363</v>
      </c>
    </row>
    <row r="555" spans="42:43" x14ac:dyDescent="0.25">
      <c r="AP555" s="122">
        <v>20</v>
      </c>
      <c r="AQ555" s="122" t="s">
        <v>3364</v>
      </c>
    </row>
    <row r="556" spans="42:43" x14ac:dyDescent="0.25">
      <c r="AP556" s="122">
        <v>20</v>
      </c>
      <c r="AQ556" s="122" t="s">
        <v>3365</v>
      </c>
    </row>
    <row r="557" spans="42:43" x14ac:dyDescent="0.25">
      <c r="AP557" s="122">
        <v>20</v>
      </c>
      <c r="AQ557" s="122" t="s">
        <v>3366</v>
      </c>
    </row>
    <row r="558" spans="42:43" x14ac:dyDescent="0.25">
      <c r="AP558" s="122">
        <v>20</v>
      </c>
      <c r="AQ558" s="122" t="s">
        <v>3367</v>
      </c>
    </row>
    <row r="559" spans="42:43" x14ac:dyDescent="0.25">
      <c r="AP559" s="122">
        <v>20</v>
      </c>
      <c r="AQ559" s="122" t="s">
        <v>3368</v>
      </c>
    </row>
    <row r="560" spans="42:43" x14ac:dyDescent="0.25">
      <c r="AP560" s="122">
        <v>20</v>
      </c>
      <c r="AQ560" s="122" t="s">
        <v>3369</v>
      </c>
    </row>
    <row r="561" spans="42:43" x14ac:dyDescent="0.25">
      <c r="AP561" s="122">
        <v>20</v>
      </c>
      <c r="AQ561" s="122" t="s">
        <v>3370</v>
      </c>
    </row>
    <row r="562" spans="42:43" x14ac:dyDescent="0.25">
      <c r="AP562" s="122">
        <v>20</v>
      </c>
      <c r="AQ562" s="122" t="s">
        <v>3371</v>
      </c>
    </row>
    <row r="563" spans="42:43" x14ac:dyDescent="0.25">
      <c r="AP563" s="122">
        <v>20</v>
      </c>
      <c r="AQ563" s="122" t="s">
        <v>2189</v>
      </c>
    </row>
    <row r="564" spans="42:43" x14ac:dyDescent="0.25">
      <c r="AP564" s="122">
        <v>20</v>
      </c>
      <c r="AQ564" s="122" t="s">
        <v>3372</v>
      </c>
    </row>
    <row r="565" spans="42:43" x14ac:dyDescent="0.25">
      <c r="AP565" s="122">
        <v>20</v>
      </c>
      <c r="AQ565" s="122" t="s">
        <v>3373</v>
      </c>
    </row>
    <row r="566" spans="42:43" x14ac:dyDescent="0.25">
      <c r="AP566" s="122">
        <v>20</v>
      </c>
      <c r="AQ566" s="122" t="s">
        <v>3374</v>
      </c>
    </row>
    <row r="567" spans="42:43" x14ac:dyDescent="0.25">
      <c r="AP567" s="122">
        <v>20</v>
      </c>
      <c r="AQ567" s="122" t="s">
        <v>3375</v>
      </c>
    </row>
    <row r="568" spans="42:43" x14ac:dyDescent="0.25">
      <c r="AP568" s="122">
        <v>20</v>
      </c>
      <c r="AQ568" s="122" t="s">
        <v>3376</v>
      </c>
    </row>
    <row r="569" spans="42:43" x14ac:dyDescent="0.25">
      <c r="AP569" s="122">
        <v>20</v>
      </c>
      <c r="AQ569" s="122" t="s">
        <v>3377</v>
      </c>
    </row>
    <row r="570" spans="42:43" x14ac:dyDescent="0.25">
      <c r="AP570" s="122">
        <v>20</v>
      </c>
      <c r="AQ570" s="122" t="s">
        <v>3378</v>
      </c>
    </row>
    <row r="571" spans="42:43" x14ac:dyDescent="0.25">
      <c r="AP571" s="122">
        <v>20</v>
      </c>
      <c r="AQ571" s="122" t="s">
        <v>3379</v>
      </c>
    </row>
    <row r="572" spans="42:43" x14ac:dyDescent="0.25">
      <c r="AP572" s="122">
        <v>20</v>
      </c>
      <c r="AQ572" s="122" t="s">
        <v>3380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AD34-BA51-42B0-8259-591B8593C244}">
  <sheetPr codeName="Hoja11">
    <pageSetUpPr fitToPage="1"/>
  </sheetPr>
  <dimension ref="A1:F17283"/>
  <sheetViews>
    <sheetView showGridLines="0" topLeftCell="B1" zoomScale="90" zoomScaleNormal="90" workbookViewId="0">
      <selection activeCell="E70" sqref="E70"/>
    </sheetView>
  </sheetViews>
  <sheetFormatPr baseColWidth="10" defaultColWidth="0" defaultRowHeight="15" customHeight="1" zeroHeight="1" x14ac:dyDescent="0.25"/>
  <cols>
    <col min="1" max="1" width="116.5" style="573" customWidth="1"/>
    <col min="2" max="3" width="23.33203125" style="122" customWidth="1"/>
    <col min="4" max="4" width="116.6640625" style="573" customWidth="1"/>
    <col min="5" max="6" width="23.33203125" style="122" customWidth="1"/>
    <col min="7" max="16384" width="12.5" style="122" hidden="1"/>
  </cols>
  <sheetData>
    <row r="1" spans="1:6" s="541" customFormat="1" ht="37.5" customHeight="1" x14ac:dyDescent="0.2">
      <c r="A1" s="866" t="s">
        <v>3381</v>
      </c>
      <c r="B1" s="866"/>
      <c r="C1" s="866"/>
      <c r="D1" s="866"/>
      <c r="E1" s="866"/>
      <c r="F1" s="866"/>
    </row>
    <row r="2" spans="1:6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6"/>
    </row>
    <row r="3" spans="1:6" x14ac:dyDescent="0.25">
      <c r="A3" s="857" t="s">
        <v>3382</v>
      </c>
      <c r="B3" s="858"/>
      <c r="C3" s="858"/>
      <c r="D3" s="858"/>
      <c r="E3" s="858"/>
      <c r="F3" s="859"/>
    </row>
    <row r="4" spans="1:6" x14ac:dyDescent="0.25">
      <c r="A4" s="860" t="str">
        <f>PERIODO_INFORME</f>
        <v>Al 31 de diciembre de 2019 y al 31 de diciembre de 2020 (b)</v>
      </c>
      <c r="B4" s="861"/>
      <c r="C4" s="861"/>
      <c r="D4" s="861"/>
      <c r="E4" s="861"/>
      <c r="F4" s="862"/>
    </row>
    <row r="5" spans="1:6" x14ac:dyDescent="0.25">
      <c r="A5" s="863" t="s">
        <v>3383</v>
      </c>
      <c r="B5" s="864"/>
      <c r="C5" s="864"/>
      <c r="D5" s="864"/>
      <c r="E5" s="864"/>
      <c r="F5" s="865"/>
    </row>
    <row r="6" spans="1:6" s="542" customFormat="1" ht="30" x14ac:dyDescent="0.25">
      <c r="A6" s="543" t="s">
        <v>3384</v>
      </c>
      <c r="B6" s="544" t="str">
        <f>ANIO</f>
        <v>2020 (d)</v>
      </c>
      <c r="C6" s="545" t="str">
        <f>ULTIMO</f>
        <v>31 de diciembre de 2019 (e)</v>
      </c>
      <c r="D6" s="546" t="s">
        <v>3385</v>
      </c>
      <c r="E6" s="544" t="str">
        <f>ANIO</f>
        <v>2020 (d)</v>
      </c>
      <c r="F6" s="545" t="str">
        <f>ULTIMO</f>
        <v>31 de diciembre de 2019 (e)</v>
      </c>
    </row>
    <row r="7" spans="1:6" x14ac:dyDescent="0.25">
      <c r="A7" s="547" t="s">
        <v>0</v>
      </c>
      <c r="B7" s="548"/>
      <c r="C7" s="548"/>
      <c r="D7" s="549" t="s">
        <v>3</v>
      </c>
      <c r="E7" s="548"/>
      <c r="F7" s="548"/>
    </row>
    <row r="8" spans="1:6" x14ac:dyDescent="0.25">
      <c r="A8" s="550" t="s">
        <v>7</v>
      </c>
      <c r="B8" s="551"/>
      <c r="C8" s="551"/>
      <c r="D8" s="552" t="s">
        <v>9</v>
      </c>
      <c r="E8" s="551"/>
      <c r="F8" s="551"/>
    </row>
    <row r="9" spans="1:6" x14ac:dyDescent="0.25">
      <c r="A9" s="553" t="s">
        <v>3386</v>
      </c>
      <c r="B9" s="554">
        <f>SUM(B10:B16)</f>
        <v>4457430.79</v>
      </c>
      <c r="C9" s="554">
        <f>SUM(C10:C16)</f>
        <v>7347698.6200000001</v>
      </c>
      <c r="D9" s="555" t="s">
        <v>3387</v>
      </c>
      <c r="E9" s="554">
        <f>SUM(E10:E18)</f>
        <v>14867902.050000001</v>
      </c>
      <c r="F9" s="554">
        <f>SUM(F10:F18)</f>
        <v>16118021.890000001</v>
      </c>
    </row>
    <row r="10" spans="1:6" x14ac:dyDescent="0.25">
      <c r="A10" s="556" t="s">
        <v>3388</v>
      </c>
      <c r="B10" s="554">
        <v>0</v>
      </c>
      <c r="C10" s="554">
        <v>0</v>
      </c>
      <c r="D10" s="557" t="s">
        <v>3389</v>
      </c>
      <c r="E10" s="554">
        <v>0</v>
      </c>
      <c r="F10" s="554">
        <v>0</v>
      </c>
    </row>
    <row r="11" spans="1:6" x14ac:dyDescent="0.25">
      <c r="A11" s="556" t="s">
        <v>3390</v>
      </c>
      <c r="B11" s="554">
        <v>0</v>
      </c>
      <c r="C11" s="554">
        <v>0</v>
      </c>
      <c r="D11" s="557" t="s">
        <v>3391</v>
      </c>
      <c r="E11" s="558"/>
      <c r="F11" s="554"/>
    </row>
    <row r="12" spans="1:6" x14ac:dyDescent="0.25">
      <c r="A12" s="556" t="s">
        <v>3392</v>
      </c>
      <c r="B12" s="559">
        <v>4457430.79</v>
      </c>
      <c r="C12" s="558">
        <v>7347698.6200000001</v>
      </c>
      <c r="D12" s="557" t="s">
        <v>3393</v>
      </c>
      <c r="E12" s="554">
        <v>0</v>
      </c>
      <c r="F12" s="554">
        <v>0</v>
      </c>
    </row>
    <row r="13" spans="1:6" x14ac:dyDescent="0.25">
      <c r="A13" s="556" t="s">
        <v>3394</v>
      </c>
      <c r="B13" s="558">
        <v>0</v>
      </c>
      <c r="C13" s="558">
        <v>0</v>
      </c>
      <c r="D13" s="557" t="s">
        <v>3395</v>
      </c>
      <c r="E13" s="554">
        <v>0</v>
      </c>
      <c r="F13" s="554">
        <v>0</v>
      </c>
    </row>
    <row r="14" spans="1:6" x14ac:dyDescent="0.25">
      <c r="A14" s="556" t="s">
        <v>3396</v>
      </c>
      <c r="B14" s="554">
        <v>0</v>
      </c>
      <c r="C14" s="554">
        <v>0</v>
      </c>
      <c r="D14" s="557" t="s">
        <v>3397</v>
      </c>
      <c r="E14" s="554">
        <v>0</v>
      </c>
      <c r="F14" s="554">
        <v>0</v>
      </c>
    </row>
    <row r="15" spans="1:6" x14ac:dyDescent="0.25">
      <c r="A15" s="556" t="s">
        <v>3398</v>
      </c>
      <c r="B15" s="554">
        <v>0</v>
      </c>
      <c r="C15" s="554">
        <v>0</v>
      </c>
      <c r="D15" s="557" t="s">
        <v>3399</v>
      </c>
      <c r="E15" s="554">
        <v>0</v>
      </c>
      <c r="F15" s="554">
        <v>0</v>
      </c>
    </row>
    <row r="16" spans="1:6" x14ac:dyDescent="0.25">
      <c r="A16" s="556" t="s">
        <v>3400</v>
      </c>
      <c r="B16" s="554">
        <v>0</v>
      </c>
      <c r="C16" s="554">
        <v>0</v>
      </c>
      <c r="D16" s="557" t="s">
        <v>3401</v>
      </c>
      <c r="E16" s="558">
        <v>244469.23</v>
      </c>
      <c r="F16" s="558">
        <v>253356.43</v>
      </c>
    </row>
    <row r="17" spans="1:6" x14ac:dyDescent="0.25">
      <c r="A17" s="553" t="s">
        <v>3402</v>
      </c>
      <c r="B17" s="554">
        <f>SUM(B18:B24)</f>
        <v>4107100.5</v>
      </c>
      <c r="C17" s="554">
        <f>SUM(C18:C24)</f>
        <v>8560723.2400000002</v>
      </c>
      <c r="D17" s="557" t="s">
        <v>3403</v>
      </c>
      <c r="E17" s="554">
        <v>0</v>
      </c>
      <c r="F17" s="554">
        <v>0</v>
      </c>
    </row>
    <row r="18" spans="1:6" x14ac:dyDescent="0.25">
      <c r="A18" s="560" t="s">
        <v>3404</v>
      </c>
      <c r="B18" s="554">
        <v>0</v>
      </c>
      <c r="C18" s="554">
        <v>0</v>
      </c>
      <c r="D18" s="557" t="s">
        <v>3405</v>
      </c>
      <c r="E18" s="558">
        <v>14623432.82</v>
      </c>
      <c r="F18" s="558">
        <v>15864665.460000001</v>
      </c>
    </row>
    <row r="19" spans="1:6" x14ac:dyDescent="0.25">
      <c r="A19" s="560" t="s">
        <v>3406</v>
      </c>
      <c r="B19" s="558">
        <v>4028827.5</v>
      </c>
      <c r="C19" s="558">
        <v>8485712.9800000004</v>
      </c>
      <c r="D19" s="555" t="s">
        <v>3407</v>
      </c>
      <c r="E19" s="554">
        <f>SUM(E20:E22)</f>
        <v>0</v>
      </c>
      <c r="F19" s="554">
        <f>SUM(F20:F22)</f>
        <v>0</v>
      </c>
    </row>
    <row r="20" spans="1:6" x14ac:dyDescent="0.25">
      <c r="A20" s="560" t="s">
        <v>3408</v>
      </c>
      <c r="B20" s="558">
        <v>2495.52</v>
      </c>
      <c r="C20" s="554">
        <v>669</v>
      </c>
      <c r="D20" s="557" t="s">
        <v>3409</v>
      </c>
      <c r="E20" s="554"/>
      <c r="F20" s="554"/>
    </row>
    <row r="21" spans="1:6" x14ac:dyDescent="0.25">
      <c r="A21" s="560" t="s">
        <v>3410</v>
      </c>
      <c r="B21" s="554"/>
      <c r="C21" s="554"/>
      <c r="D21" s="557" t="s">
        <v>3411</v>
      </c>
      <c r="E21" s="554"/>
      <c r="F21" s="554"/>
    </row>
    <row r="22" spans="1:6" x14ac:dyDescent="0.25">
      <c r="A22" s="560" t="s">
        <v>3412</v>
      </c>
      <c r="B22" s="558">
        <v>0</v>
      </c>
      <c r="C22" s="554">
        <v>0</v>
      </c>
      <c r="D22" s="557" t="s">
        <v>3413</v>
      </c>
      <c r="E22" s="554"/>
      <c r="F22" s="554"/>
    </row>
    <row r="23" spans="1:6" x14ac:dyDescent="0.25">
      <c r="A23" s="560" t="s">
        <v>3414</v>
      </c>
      <c r="B23" s="554">
        <v>0</v>
      </c>
      <c r="C23" s="554">
        <v>0</v>
      </c>
      <c r="D23" s="555" t="s">
        <v>3415</v>
      </c>
      <c r="E23" s="554">
        <f>E24+E25</f>
        <v>0</v>
      </c>
      <c r="F23" s="554">
        <f>F24+F25</f>
        <v>0</v>
      </c>
    </row>
    <row r="24" spans="1:6" x14ac:dyDescent="0.25">
      <c r="A24" s="560" t="s">
        <v>3416</v>
      </c>
      <c r="B24" s="558">
        <v>75777.48</v>
      </c>
      <c r="C24" s="558">
        <v>74341.259999999995</v>
      </c>
      <c r="D24" s="557" t="s">
        <v>3417</v>
      </c>
      <c r="E24" s="554">
        <v>0</v>
      </c>
      <c r="F24" s="554">
        <v>0</v>
      </c>
    </row>
    <row r="25" spans="1:6" x14ac:dyDescent="0.25">
      <c r="A25" s="553" t="s">
        <v>3418</v>
      </c>
      <c r="B25" s="554">
        <f>SUM(B26:B30)</f>
        <v>0</v>
      </c>
      <c r="C25" s="554">
        <f>SUM(C26:C30)</f>
        <v>0</v>
      </c>
      <c r="D25" s="557" t="s">
        <v>3419</v>
      </c>
      <c r="E25" s="554">
        <v>0</v>
      </c>
      <c r="F25" s="554">
        <v>0</v>
      </c>
    </row>
    <row r="26" spans="1:6" x14ac:dyDescent="0.25">
      <c r="A26" s="560" t="s">
        <v>3420</v>
      </c>
      <c r="B26" s="554">
        <v>0</v>
      </c>
      <c r="C26" s="554">
        <v>0</v>
      </c>
      <c r="D26" s="555" t="s">
        <v>3421</v>
      </c>
      <c r="E26" s="554">
        <v>0</v>
      </c>
      <c r="F26" s="554">
        <v>0</v>
      </c>
    </row>
    <row r="27" spans="1:6" x14ac:dyDescent="0.25">
      <c r="A27" s="560" t="s">
        <v>3422</v>
      </c>
      <c r="B27" s="554">
        <v>0</v>
      </c>
      <c r="C27" s="558">
        <v>0</v>
      </c>
      <c r="D27" s="555" t="s">
        <v>3423</v>
      </c>
      <c r="E27" s="554">
        <f>SUM(E28:E30)</f>
        <v>0</v>
      </c>
      <c r="F27" s="554">
        <f>SUM(F28:F30)</f>
        <v>0</v>
      </c>
    </row>
    <row r="28" spans="1:6" x14ac:dyDescent="0.25">
      <c r="A28" s="560" t="s">
        <v>3424</v>
      </c>
      <c r="B28" s="554">
        <v>0</v>
      </c>
      <c r="C28" s="554">
        <v>0</v>
      </c>
      <c r="D28" s="557" t="s">
        <v>3425</v>
      </c>
      <c r="E28" s="554">
        <v>0</v>
      </c>
      <c r="F28" s="554">
        <v>0</v>
      </c>
    </row>
    <row r="29" spans="1:6" x14ac:dyDescent="0.25">
      <c r="A29" s="560" t="s">
        <v>3426</v>
      </c>
      <c r="B29" s="558">
        <v>0</v>
      </c>
      <c r="C29" s="554">
        <v>0</v>
      </c>
      <c r="D29" s="557" t="s">
        <v>3427</v>
      </c>
      <c r="E29" s="554">
        <v>0</v>
      </c>
      <c r="F29" s="554">
        <v>0</v>
      </c>
    </row>
    <row r="30" spans="1:6" x14ac:dyDescent="0.25">
      <c r="A30" s="560" t="s">
        <v>3428</v>
      </c>
      <c r="B30" s="554">
        <v>0</v>
      </c>
      <c r="C30" s="554">
        <v>0</v>
      </c>
      <c r="D30" s="557" t="s">
        <v>3429</v>
      </c>
      <c r="E30" s="554">
        <v>0</v>
      </c>
      <c r="F30" s="554">
        <v>0</v>
      </c>
    </row>
    <row r="31" spans="1:6" x14ac:dyDescent="0.25">
      <c r="A31" s="553" t="s">
        <v>3430</v>
      </c>
      <c r="B31" s="554">
        <f>SUM(B32:B36)</f>
        <v>79168959.590000004</v>
      </c>
      <c r="C31" s="554">
        <f>SUM(C32:C36)</f>
        <v>76482873.780000001</v>
      </c>
      <c r="D31" s="555" t="s">
        <v>3431</v>
      </c>
      <c r="E31" s="554">
        <f>SUM(E32:E37)</f>
        <v>0</v>
      </c>
      <c r="F31" s="554">
        <f>SUM(F32:F37)</f>
        <v>0</v>
      </c>
    </row>
    <row r="32" spans="1:6" x14ac:dyDescent="0.25">
      <c r="A32" s="560" t="s">
        <v>3432</v>
      </c>
      <c r="B32" s="554">
        <v>0</v>
      </c>
      <c r="C32" s="554">
        <v>0</v>
      </c>
      <c r="D32" s="557" t="s">
        <v>3433</v>
      </c>
      <c r="E32" s="554">
        <v>0</v>
      </c>
      <c r="F32" s="554">
        <v>0</v>
      </c>
    </row>
    <row r="33" spans="1:6" x14ac:dyDescent="0.25">
      <c r="A33" s="560" t="s">
        <v>3434</v>
      </c>
      <c r="B33" s="554">
        <v>0</v>
      </c>
      <c r="C33" s="554">
        <v>0</v>
      </c>
      <c r="D33" s="557" t="s">
        <v>3435</v>
      </c>
      <c r="E33" s="554">
        <v>0</v>
      </c>
      <c r="F33" s="554">
        <v>0</v>
      </c>
    </row>
    <row r="34" spans="1:6" x14ac:dyDescent="0.25">
      <c r="A34" s="560" t="s">
        <v>3436</v>
      </c>
      <c r="B34" s="554">
        <v>0</v>
      </c>
      <c r="C34" s="554">
        <v>0</v>
      </c>
      <c r="D34" s="557" t="s">
        <v>3437</v>
      </c>
      <c r="E34" s="554">
        <v>0</v>
      </c>
      <c r="F34" s="554">
        <v>0</v>
      </c>
    </row>
    <row r="35" spans="1:6" x14ac:dyDescent="0.25">
      <c r="A35" s="560" t="s">
        <v>3438</v>
      </c>
      <c r="B35" s="554">
        <v>0</v>
      </c>
      <c r="C35" s="554">
        <v>0</v>
      </c>
      <c r="D35" s="557" t="s">
        <v>3439</v>
      </c>
      <c r="E35" s="554">
        <v>0</v>
      </c>
      <c r="F35" s="554">
        <v>0</v>
      </c>
    </row>
    <row r="36" spans="1:6" x14ac:dyDescent="0.25">
      <c r="A36" s="560" t="s">
        <v>3440</v>
      </c>
      <c r="B36" s="558">
        <v>79168959.590000004</v>
      </c>
      <c r="C36" s="558">
        <v>76482873.780000001</v>
      </c>
      <c r="D36" s="557" t="s">
        <v>3441</v>
      </c>
      <c r="E36" s="554">
        <v>0</v>
      </c>
      <c r="F36" s="554">
        <v>0</v>
      </c>
    </row>
    <row r="37" spans="1:6" x14ac:dyDescent="0.25">
      <c r="A37" s="553" t="s">
        <v>3442</v>
      </c>
      <c r="B37" s="554"/>
      <c r="C37" s="554"/>
      <c r="D37" s="557" t="s">
        <v>3443</v>
      </c>
      <c r="E37" s="554">
        <v>0</v>
      </c>
      <c r="F37" s="554">
        <v>0</v>
      </c>
    </row>
    <row r="38" spans="1:6" x14ac:dyDescent="0.25">
      <c r="A38" s="553" t="s">
        <v>3444</v>
      </c>
      <c r="B38" s="554">
        <f>SUM(B39:B40)</f>
        <v>0</v>
      </c>
      <c r="C38" s="554">
        <f>SUM(C39:C40)</f>
        <v>0</v>
      </c>
      <c r="D38" s="555" t="s">
        <v>3445</v>
      </c>
      <c r="E38" s="554">
        <f>SUM(E39:E41)</f>
        <v>0</v>
      </c>
      <c r="F38" s="554">
        <f>SUM(F39:F41)</f>
        <v>0</v>
      </c>
    </row>
    <row r="39" spans="1:6" x14ac:dyDescent="0.25">
      <c r="A39" s="560" t="s">
        <v>3446</v>
      </c>
      <c r="B39" s="554"/>
      <c r="C39" s="554"/>
      <c r="D39" s="557" t="s">
        <v>3447</v>
      </c>
      <c r="E39" s="554">
        <v>0</v>
      </c>
      <c r="F39" s="554">
        <v>0</v>
      </c>
    </row>
    <row r="40" spans="1:6" x14ac:dyDescent="0.25">
      <c r="A40" s="560" t="s">
        <v>3448</v>
      </c>
      <c r="B40" s="554"/>
      <c r="C40" s="554"/>
      <c r="D40" s="557" t="s">
        <v>3449</v>
      </c>
      <c r="E40" s="554">
        <v>0</v>
      </c>
      <c r="F40" s="554">
        <v>0</v>
      </c>
    </row>
    <row r="41" spans="1:6" x14ac:dyDescent="0.25">
      <c r="A41" s="553" t="s">
        <v>3450</v>
      </c>
      <c r="B41" s="554">
        <f>SUM(B42:B45)</f>
        <v>0</v>
      </c>
      <c r="C41" s="554">
        <f>SUM(C42:C45)</f>
        <v>0</v>
      </c>
      <c r="D41" s="557" t="s">
        <v>3451</v>
      </c>
      <c r="E41" s="554">
        <v>0</v>
      </c>
      <c r="F41" s="554">
        <v>0</v>
      </c>
    </row>
    <row r="42" spans="1:6" x14ac:dyDescent="0.25">
      <c r="A42" s="560" t="s">
        <v>3452</v>
      </c>
      <c r="B42" s="554"/>
      <c r="C42" s="554"/>
      <c r="D42" s="555" t="s">
        <v>3453</v>
      </c>
      <c r="E42" s="554">
        <f>SUM(E43:E45)</f>
        <v>0</v>
      </c>
      <c r="F42" s="554">
        <f>SUM(F43:F45)</f>
        <v>0</v>
      </c>
    </row>
    <row r="43" spans="1:6" x14ac:dyDescent="0.25">
      <c r="A43" s="560" t="s">
        <v>3454</v>
      </c>
      <c r="B43" s="554"/>
      <c r="C43" s="554"/>
      <c r="D43" s="557" t="s">
        <v>3455</v>
      </c>
      <c r="E43" s="554">
        <v>0</v>
      </c>
      <c r="F43" s="554">
        <v>0</v>
      </c>
    </row>
    <row r="44" spans="1:6" x14ac:dyDescent="0.25">
      <c r="A44" s="560" t="s">
        <v>3456</v>
      </c>
      <c r="B44" s="554"/>
      <c r="C44" s="554"/>
      <c r="D44" s="557" t="s">
        <v>3457</v>
      </c>
      <c r="E44" s="554">
        <v>0</v>
      </c>
      <c r="F44" s="554">
        <v>0</v>
      </c>
    </row>
    <row r="45" spans="1:6" x14ac:dyDescent="0.25">
      <c r="A45" s="560" t="s">
        <v>3458</v>
      </c>
      <c r="B45" s="554"/>
      <c r="C45" s="554"/>
      <c r="D45" s="557" t="s">
        <v>3459</v>
      </c>
      <c r="E45" s="554">
        <v>0</v>
      </c>
      <c r="F45" s="554">
        <v>0</v>
      </c>
    </row>
    <row r="46" spans="1:6" x14ac:dyDescent="0.25">
      <c r="A46" s="551"/>
      <c r="B46" s="551"/>
      <c r="C46" s="551"/>
      <c r="D46" s="551"/>
      <c r="E46" s="551"/>
      <c r="F46" s="551"/>
    </row>
    <row r="47" spans="1:6" x14ac:dyDescent="0.25">
      <c r="A47" s="561" t="s">
        <v>3460</v>
      </c>
      <c r="B47" s="562">
        <f>B9+B17+B25+B31+B38+B41</f>
        <v>87733490.879999995</v>
      </c>
      <c r="C47" s="562">
        <f>C9+C17+C25+C31+C38+C41</f>
        <v>92391295.640000001</v>
      </c>
      <c r="D47" s="552" t="s">
        <v>3461</v>
      </c>
      <c r="E47" s="562">
        <f>E9+E19+E23+E26+E27+E31+E38+E42</f>
        <v>14867902.050000001</v>
      </c>
      <c r="F47" s="562">
        <f>F9+F19+F23+F26+F27+F31+F38+F42</f>
        <v>16118021.890000001</v>
      </c>
    </row>
    <row r="48" spans="1:6" x14ac:dyDescent="0.25">
      <c r="A48" s="551"/>
      <c r="B48" s="551"/>
      <c r="C48" s="551"/>
      <c r="D48" s="551"/>
      <c r="E48" s="551"/>
      <c r="F48" s="551"/>
    </row>
    <row r="49" spans="1:6" x14ac:dyDescent="0.25">
      <c r="A49" s="550" t="s">
        <v>8</v>
      </c>
      <c r="B49" s="551"/>
      <c r="C49" s="551"/>
      <c r="D49" s="552" t="s">
        <v>10</v>
      </c>
      <c r="E49" s="551"/>
      <c r="F49" s="551"/>
    </row>
    <row r="50" spans="1:6" x14ac:dyDescent="0.25">
      <c r="A50" s="553" t="s">
        <v>3462</v>
      </c>
      <c r="B50" s="554"/>
      <c r="C50" s="554"/>
      <c r="D50" s="555" t="s">
        <v>3463</v>
      </c>
      <c r="E50" s="554">
        <v>0</v>
      </c>
      <c r="F50" s="558">
        <v>0</v>
      </c>
    </row>
    <row r="51" spans="1:6" x14ac:dyDescent="0.25">
      <c r="A51" s="553" t="s">
        <v>3464</v>
      </c>
      <c r="B51" s="558">
        <v>21281729.960000001</v>
      </c>
      <c r="C51" s="558">
        <v>22606163.620000001</v>
      </c>
      <c r="D51" s="555" t="s">
        <v>3465</v>
      </c>
      <c r="E51" s="554">
        <v>0</v>
      </c>
      <c r="F51" s="554">
        <v>0</v>
      </c>
    </row>
    <row r="52" spans="1:6" x14ac:dyDescent="0.25">
      <c r="A52" s="553" t="s">
        <v>3466</v>
      </c>
      <c r="B52" s="554"/>
      <c r="C52" s="554"/>
      <c r="D52" s="555" t="s">
        <v>3467</v>
      </c>
      <c r="E52" s="554">
        <v>0</v>
      </c>
      <c r="F52" s="554">
        <v>0</v>
      </c>
    </row>
    <row r="53" spans="1:6" x14ac:dyDescent="0.25">
      <c r="A53" s="553" t="s">
        <v>3468</v>
      </c>
      <c r="B53" s="558">
        <v>1705031.99</v>
      </c>
      <c r="C53" s="558">
        <v>1679388.89</v>
      </c>
      <c r="D53" s="555" t="s">
        <v>3469</v>
      </c>
      <c r="E53" s="554">
        <v>0</v>
      </c>
      <c r="F53" s="554">
        <v>0</v>
      </c>
    </row>
    <row r="54" spans="1:6" x14ac:dyDescent="0.25">
      <c r="A54" s="553" t="s">
        <v>3470</v>
      </c>
      <c r="B54" s="558">
        <v>45449.440000000002</v>
      </c>
      <c r="C54" s="558">
        <v>45449.440000000002</v>
      </c>
      <c r="D54" s="555" t="s">
        <v>3471</v>
      </c>
      <c r="E54" s="554">
        <v>0</v>
      </c>
      <c r="F54" s="554">
        <v>0</v>
      </c>
    </row>
    <row r="55" spans="1:6" x14ac:dyDescent="0.25">
      <c r="A55" s="553" t="s">
        <v>3472</v>
      </c>
      <c r="B55" s="558">
        <v>-1426307.84</v>
      </c>
      <c r="C55" s="558">
        <v>-1353363.59</v>
      </c>
      <c r="D55" s="563" t="s">
        <v>3473</v>
      </c>
      <c r="E55" s="554"/>
      <c r="F55" s="554"/>
    </row>
    <row r="56" spans="1:6" x14ac:dyDescent="0.25">
      <c r="A56" s="553" t="s">
        <v>3474</v>
      </c>
      <c r="B56" s="554"/>
      <c r="C56" s="554"/>
      <c r="D56" s="551"/>
      <c r="E56" s="551"/>
      <c r="F56" s="551"/>
    </row>
    <row r="57" spans="1:6" x14ac:dyDescent="0.25">
      <c r="A57" s="553" t="s">
        <v>3475</v>
      </c>
      <c r="B57" s="554"/>
      <c r="C57" s="554"/>
      <c r="D57" s="552" t="s">
        <v>3476</v>
      </c>
      <c r="E57" s="562">
        <f>SUM(E50:E55)</f>
        <v>0</v>
      </c>
      <c r="F57" s="562">
        <f>SUM(F50:F55)</f>
        <v>0</v>
      </c>
    </row>
    <row r="58" spans="1:6" x14ac:dyDescent="0.25">
      <c r="A58" s="553" t="s">
        <v>3477</v>
      </c>
      <c r="B58" s="554"/>
      <c r="C58" s="554"/>
      <c r="D58" s="551"/>
      <c r="E58" s="551"/>
      <c r="F58" s="551"/>
    </row>
    <row r="59" spans="1:6" x14ac:dyDescent="0.25">
      <c r="A59" s="551"/>
      <c r="B59" s="551"/>
      <c r="C59" s="551"/>
      <c r="D59" s="552" t="s">
        <v>3478</v>
      </c>
      <c r="E59" s="562">
        <f>E47+E57</f>
        <v>14867902.050000001</v>
      </c>
      <c r="F59" s="562">
        <f>F47+F57</f>
        <v>16118021.890000001</v>
      </c>
    </row>
    <row r="60" spans="1:6" x14ac:dyDescent="0.25">
      <c r="A60" s="561" t="s">
        <v>3479</v>
      </c>
      <c r="B60" s="562">
        <f>SUM(B50:B58)</f>
        <v>21605903.550000001</v>
      </c>
      <c r="C60" s="562">
        <f>SUM(C50:C58)</f>
        <v>22977638.360000003</v>
      </c>
      <c r="D60" s="551"/>
      <c r="E60" s="551"/>
      <c r="F60" s="551"/>
    </row>
    <row r="61" spans="1:6" x14ac:dyDescent="0.25">
      <c r="A61" s="551"/>
      <c r="B61" s="551"/>
      <c r="C61" s="551"/>
      <c r="D61" s="564" t="s">
        <v>50</v>
      </c>
      <c r="E61" s="565"/>
      <c r="F61" s="565"/>
    </row>
    <row r="62" spans="1:6" x14ac:dyDescent="0.25">
      <c r="A62" s="561" t="s">
        <v>3480</v>
      </c>
      <c r="B62" s="562">
        <f>SUM(B47+B60)</f>
        <v>109339394.42999999</v>
      </c>
      <c r="C62" s="562">
        <f>SUM(C47+C60)</f>
        <v>115368934</v>
      </c>
      <c r="D62" s="551"/>
      <c r="E62" s="551"/>
      <c r="F62" s="551"/>
    </row>
    <row r="63" spans="1:6" x14ac:dyDescent="0.25">
      <c r="A63" s="551"/>
      <c r="B63" s="551"/>
      <c r="C63" s="551"/>
      <c r="D63" s="566" t="s">
        <v>3481</v>
      </c>
      <c r="E63" s="567">
        <f>SUM(E64:E66)</f>
        <v>80516947.400000006</v>
      </c>
      <c r="F63" s="567">
        <v>83103362.510000005</v>
      </c>
    </row>
    <row r="64" spans="1:6" x14ac:dyDescent="0.25">
      <c r="A64" s="551"/>
      <c r="B64" s="551"/>
      <c r="C64" s="551"/>
      <c r="D64" s="568" t="s">
        <v>3482</v>
      </c>
      <c r="E64" s="559">
        <v>80516947.400000006</v>
      </c>
      <c r="F64" s="559">
        <v>83103362.510000005</v>
      </c>
    </row>
    <row r="65" spans="1:6" x14ac:dyDescent="0.25">
      <c r="A65" s="551"/>
      <c r="B65" s="551"/>
      <c r="C65" s="551"/>
      <c r="D65" s="569" t="s">
        <v>3483</v>
      </c>
      <c r="E65" s="567"/>
      <c r="F65" s="567"/>
    </row>
    <row r="66" spans="1:6" x14ac:dyDescent="0.25">
      <c r="A66" s="551"/>
      <c r="B66" s="551"/>
      <c r="C66" s="551"/>
      <c r="D66" s="568" t="s">
        <v>3484</v>
      </c>
      <c r="E66" s="567"/>
      <c r="F66" s="567"/>
    </row>
    <row r="67" spans="1:6" x14ac:dyDescent="0.25">
      <c r="A67" s="551"/>
      <c r="B67" s="551"/>
      <c r="C67" s="551"/>
      <c r="D67" s="551"/>
      <c r="E67" s="551"/>
      <c r="F67" s="551"/>
    </row>
    <row r="68" spans="1:6" x14ac:dyDescent="0.25">
      <c r="A68" s="551"/>
      <c r="B68" s="551"/>
      <c r="C68" s="551"/>
      <c r="D68" s="566" t="s">
        <v>3485</v>
      </c>
      <c r="E68" s="559">
        <f>SUM(E69:E73)</f>
        <v>13954544.98</v>
      </c>
      <c r="F68" s="567">
        <v>16147549.6</v>
      </c>
    </row>
    <row r="69" spans="1:6" x14ac:dyDescent="0.25">
      <c r="A69" s="570"/>
      <c r="B69" s="551"/>
      <c r="C69" s="551"/>
      <c r="D69" s="568" t="s">
        <v>3486</v>
      </c>
      <c r="E69" s="559">
        <v>-239306.68</v>
      </c>
      <c r="F69" s="559">
        <v>4939452.34</v>
      </c>
    </row>
    <row r="70" spans="1:6" x14ac:dyDescent="0.25">
      <c r="A70" s="570"/>
      <c r="B70" s="551"/>
      <c r="C70" s="551"/>
      <c r="D70" s="568" t="s">
        <v>3487</v>
      </c>
      <c r="E70" s="559">
        <v>13435232.310000001</v>
      </c>
      <c r="F70" s="559">
        <v>10449477.91</v>
      </c>
    </row>
    <row r="71" spans="1:6" x14ac:dyDescent="0.25">
      <c r="A71" s="570"/>
      <c r="B71" s="551"/>
      <c r="C71" s="551"/>
      <c r="D71" s="568" t="s">
        <v>3488</v>
      </c>
      <c r="E71" s="559">
        <v>758619.35</v>
      </c>
      <c r="F71" s="559">
        <v>758619.35</v>
      </c>
    </row>
    <row r="72" spans="1:6" x14ac:dyDescent="0.25">
      <c r="A72" s="570"/>
      <c r="B72" s="551"/>
      <c r="C72" s="551"/>
      <c r="D72" s="568" t="s">
        <v>3489</v>
      </c>
      <c r="E72" s="559"/>
      <c r="F72" s="559"/>
    </row>
    <row r="73" spans="1:6" x14ac:dyDescent="0.25">
      <c r="A73" s="570"/>
      <c r="B73" s="551"/>
      <c r="C73" s="551"/>
      <c r="D73" s="568" t="s">
        <v>3490</v>
      </c>
      <c r="E73" s="567"/>
      <c r="F73" s="567"/>
    </row>
    <row r="74" spans="1:6" x14ac:dyDescent="0.25">
      <c r="A74" s="570"/>
      <c r="B74" s="551"/>
      <c r="C74" s="551"/>
      <c r="D74" s="551"/>
      <c r="E74" s="551"/>
      <c r="F74" s="551"/>
    </row>
    <row r="75" spans="1:6" x14ac:dyDescent="0.25">
      <c r="A75" s="570"/>
      <c r="B75" s="551"/>
      <c r="C75" s="551"/>
      <c r="D75" s="566" t="s">
        <v>3491</v>
      </c>
      <c r="E75" s="567">
        <f>E76+E77</f>
        <v>0</v>
      </c>
      <c r="F75" s="567">
        <f>F76+F77</f>
        <v>0</v>
      </c>
    </row>
    <row r="76" spans="1:6" x14ac:dyDescent="0.25">
      <c r="A76" s="570"/>
      <c r="B76" s="551"/>
      <c r="C76" s="551"/>
      <c r="D76" s="555" t="s">
        <v>3492</v>
      </c>
      <c r="E76" s="554"/>
      <c r="F76" s="554"/>
    </row>
    <row r="77" spans="1:6" x14ac:dyDescent="0.25">
      <c r="A77" s="570"/>
      <c r="B77" s="551"/>
      <c r="C77" s="551"/>
      <c r="D77" s="555" t="s">
        <v>3493</v>
      </c>
      <c r="E77" s="554"/>
      <c r="F77" s="554"/>
    </row>
    <row r="78" spans="1:6" x14ac:dyDescent="0.25">
      <c r="A78" s="570"/>
      <c r="B78" s="551"/>
      <c r="C78" s="551"/>
      <c r="D78" s="551"/>
      <c r="E78" s="551"/>
      <c r="F78" s="551"/>
    </row>
    <row r="79" spans="1:6" x14ac:dyDescent="0.25">
      <c r="A79" s="570"/>
      <c r="B79" s="551"/>
      <c r="C79" s="551"/>
      <c r="D79" s="552" t="s">
        <v>3494</v>
      </c>
      <c r="E79" s="562">
        <f>E63+E68+E75</f>
        <v>94471492.38000001</v>
      </c>
      <c r="F79" s="562">
        <f>F63+F68+F75</f>
        <v>99250912.109999999</v>
      </c>
    </row>
    <row r="80" spans="1:6" x14ac:dyDescent="0.25">
      <c r="A80" s="570"/>
      <c r="B80" s="551"/>
      <c r="C80" s="551"/>
      <c r="D80" s="551"/>
      <c r="E80" s="551"/>
      <c r="F80" s="551"/>
    </row>
    <row r="81" spans="1:6" x14ac:dyDescent="0.25">
      <c r="A81" s="570"/>
      <c r="B81" s="551"/>
      <c r="C81" s="551"/>
      <c r="D81" s="552" t="s">
        <v>3495</v>
      </c>
      <c r="E81" s="562">
        <f>E59+E79</f>
        <v>109339394.43000001</v>
      </c>
      <c r="F81" s="562">
        <f>F59+F79</f>
        <v>115368934</v>
      </c>
    </row>
    <row r="82" spans="1:6" x14ac:dyDescent="0.25">
      <c r="A82" s="571"/>
      <c r="B82" s="572"/>
      <c r="C82" s="572"/>
      <c r="D82" s="572"/>
      <c r="E82" s="572"/>
      <c r="F82" s="572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2C00-000000000000}"/>
    <dataValidation allowBlank="1" showInputMessage="1" showErrorMessage="1" prompt="31 de diciembre de 20XN-1 (e)" sqref="C6 F6" xr:uid="{00000000-0002-0000-2C00-000001000000}"/>
    <dataValidation type="decimal" allowBlank="1" showInputMessage="1" showErrorMessage="1" sqref="B9:C62 E9:F45 E47:F47 E50:F81" xr:uid="{00000000-0002-0000-2C00-000002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87B8-BA07-481D-9CCE-E44F1F02B3C0}">
  <sheetPr codeName="Hoja3"/>
  <dimension ref="A1:Q120"/>
  <sheetViews>
    <sheetView workbookViewId="0">
      <selection activeCell="A34" sqref="A34"/>
    </sheetView>
  </sheetViews>
  <sheetFormatPr baseColWidth="10" defaultColWidth="13.33203125" defaultRowHeight="15" customHeight="1" x14ac:dyDescent="0.25"/>
  <cols>
    <col min="1" max="1" width="13.33203125" style="122" bestFit="1" customWidth="1"/>
    <col min="2" max="14" width="3.5" style="122" customWidth="1"/>
    <col min="15" max="15" width="74" style="122" customWidth="1"/>
    <col min="16" max="16" width="13.33203125" style="122" customWidth="1"/>
    <col min="17" max="16384" width="13.33203125" style="122"/>
  </cols>
  <sheetData>
    <row r="1" spans="1:17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3505</v>
      </c>
      <c r="Q1" s="122" t="s">
        <v>3506</v>
      </c>
    </row>
    <row r="2" spans="1:17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122">
        <v>1</v>
      </c>
      <c r="C2" s="122">
        <v>1</v>
      </c>
      <c r="I2" s="122" t="s">
        <v>0</v>
      </c>
      <c r="P2" s="574" t="s">
        <v>52</v>
      </c>
      <c r="Q2" s="574" t="s">
        <v>52</v>
      </c>
    </row>
    <row r="3" spans="1:17" x14ac:dyDescent="0.25">
      <c r="A3" s="122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122">
        <v>1</v>
      </c>
      <c r="C3" s="122">
        <v>1</v>
      </c>
      <c r="D3" s="122">
        <v>1</v>
      </c>
      <c r="J3" s="122" t="s">
        <v>7</v>
      </c>
      <c r="P3" s="574" t="s">
        <v>52</v>
      </c>
      <c r="Q3" s="574" t="s">
        <v>52</v>
      </c>
    </row>
    <row r="4" spans="1:17" x14ac:dyDescent="0.25">
      <c r="A4" s="122" t="str">
        <f t="shared" si="0"/>
        <v>1,1,1,1,0,0,0</v>
      </c>
      <c r="B4" s="122">
        <v>1</v>
      </c>
      <c r="C4" s="122">
        <v>1</v>
      </c>
      <c r="D4" s="122">
        <v>1</v>
      </c>
      <c r="E4" s="122">
        <v>1</v>
      </c>
      <c r="K4" s="122" t="s">
        <v>14</v>
      </c>
      <c r="P4" s="574">
        <f>'Formato 1'!B9</f>
        <v>4457430.79</v>
      </c>
      <c r="Q4" s="574">
        <f>'Formato 1'!C9</f>
        <v>7347698.6200000001</v>
      </c>
    </row>
    <row r="5" spans="1:17" x14ac:dyDescent="0.25">
      <c r="A5" s="122" t="str">
        <f t="shared" si="0"/>
        <v>1,1,1,1,1,0,0</v>
      </c>
      <c r="B5" s="122">
        <v>1</v>
      </c>
      <c r="C5" s="122">
        <v>1</v>
      </c>
      <c r="D5" s="122">
        <v>1</v>
      </c>
      <c r="E5" s="122">
        <v>1</v>
      </c>
      <c r="F5" s="122">
        <v>1</v>
      </c>
      <c r="L5" s="122" t="s">
        <v>524</v>
      </c>
      <c r="P5" s="574">
        <f>'Formato 1'!B10</f>
        <v>0</v>
      </c>
      <c r="Q5" s="574">
        <f>'Formato 1'!C10</f>
        <v>0</v>
      </c>
    </row>
    <row r="6" spans="1:17" x14ac:dyDescent="0.25">
      <c r="A6" s="122" t="str">
        <f t="shared" si="0"/>
        <v>1,1,1,1,2,0,0</v>
      </c>
      <c r="B6" s="122">
        <v>1</v>
      </c>
      <c r="C6" s="122">
        <v>1</v>
      </c>
      <c r="D6" s="122">
        <v>1</v>
      </c>
      <c r="E6" s="122">
        <v>1</v>
      </c>
      <c r="F6" s="122">
        <v>2</v>
      </c>
      <c r="L6" s="122" t="s">
        <v>525</v>
      </c>
      <c r="P6" s="574">
        <f>'Formato 1'!B11</f>
        <v>0</v>
      </c>
      <c r="Q6" s="574">
        <f>'Formato 1'!C11</f>
        <v>0</v>
      </c>
    </row>
    <row r="7" spans="1:17" x14ac:dyDescent="0.25">
      <c r="A7" s="122" t="str">
        <f t="shared" si="0"/>
        <v>1,1,1,1,3,0,0</v>
      </c>
      <c r="B7" s="122">
        <v>1</v>
      </c>
      <c r="C7" s="122">
        <v>1</v>
      </c>
      <c r="D7" s="122">
        <v>1</v>
      </c>
      <c r="E7" s="122">
        <v>1</v>
      </c>
      <c r="F7" s="122">
        <v>3</v>
      </c>
      <c r="L7" s="122" t="s">
        <v>526</v>
      </c>
      <c r="P7" s="574">
        <f>'Formato 1'!B12</f>
        <v>4457430.79</v>
      </c>
      <c r="Q7" s="574">
        <f>'Formato 1'!C12</f>
        <v>7347698.6200000001</v>
      </c>
    </row>
    <row r="8" spans="1:17" x14ac:dyDescent="0.25">
      <c r="A8" s="122" t="str">
        <f t="shared" si="0"/>
        <v>1,1,1,1,4,0,0</v>
      </c>
      <c r="B8" s="122">
        <v>1</v>
      </c>
      <c r="C8" s="122">
        <v>1</v>
      </c>
      <c r="D8" s="122">
        <v>1</v>
      </c>
      <c r="E8" s="122">
        <v>1</v>
      </c>
      <c r="F8" s="122">
        <v>4</v>
      </c>
      <c r="L8" s="122" t="s">
        <v>208</v>
      </c>
      <c r="P8" s="574">
        <f>'Formato 1'!B13</f>
        <v>0</v>
      </c>
      <c r="Q8" s="574">
        <f>'Formato 1'!C13</f>
        <v>0</v>
      </c>
    </row>
    <row r="9" spans="1:17" x14ac:dyDescent="0.25">
      <c r="A9" s="122" t="str">
        <f t="shared" si="0"/>
        <v>1,1,1,1,5,0,0</v>
      </c>
      <c r="B9" s="122">
        <v>1</v>
      </c>
      <c r="C9" s="122">
        <v>1</v>
      </c>
      <c r="D9" s="122">
        <v>1</v>
      </c>
      <c r="E9" s="122">
        <v>1</v>
      </c>
      <c r="F9" s="122">
        <v>5</v>
      </c>
      <c r="L9" s="122" t="s">
        <v>209</v>
      </c>
      <c r="P9" s="574">
        <f>'Formato 1'!B14</f>
        <v>0</v>
      </c>
      <c r="Q9" s="574">
        <f>'Formato 1'!C14</f>
        <v>0</v>
      </c>
    </row>
    <row r="10" spans="1:17" x14ac:dyDescent="0.25">
      <c r="A10" s="122" t="str">
        <f t="shared" si="0"/>
        <v>1,1,1,1,6,0,0</v>
      </c>
      <c r="B10" s="122">
        <v>1</v>
      </c>
      <c r="C10" s="122">
        <v>1</v>
      </c>
      <c r="D10" s="122">
        <v>1</v>
      </c>
      <c r="E10" s="122">
        <v>1</v>
      </c>
      <c r="F10" s="122">
        <v>6</v>
      </c>
      <c r="L10" s="122" t="s">
        <v>527</v>
      </c>
      <c r="P10" s="574">
        <f>'Formato 1'!B15</f>
        <v>0</v>
      </c>
      <c r="Q10" s="574">
        <f>'Formato 1'!C15</f>
        <v>0</v>
      </c>
    </row>
    <row r="11" spans="1:17" x14ac:dyDescent="0.25">
      <c r="A11" s="122" t="str">
        <f t="shared" si="0"/>
        <v>1,1,1,1,7,0,0</v>
      </c>
      <c r="B11" s="122">
        <v>1</v>
      </c>
      <c r="C11" s="122">
        <v>1</v>
      </c>
      <c r="D11" s="122">
        <v>1</v>
      </c>
      <c r="E11" s="122">
        <v>1</v>
      </c>
      <c r="F11" s="122">
        <v>7</v>
      </c>
      <c r="L11" s="122" t="s">
        <v>528</v>
      </c>
      <c r="P11" s="574">
        <f>'Formato 1'!B16</f>
        <v>0</v>
      </c>
      <c r="Q11" s="574">
        <f>'Formato 1'!C16</f>
        <v>0</v>
      </c>
    </row>
    <row r="12" spans="1:17" x14ac:dyDescent="0.25">
      <c r="A12" s="122" t="str">
        <f t="shared" si="0"/>
        <v>1,1,1,2,0,0,0</v>
      </c>
      <c r="B12" s="122">
        <v>1</v>
      </c>
      <c r="C12" s="122">
        <v>1</v>
      </c>
      <c r="D12" s="122">
        <v>1</v>
      </c>
      <c r="E12" s="122">
        <v>2</v>
      </c>
      <c r="K12" s="122" t="s">
        <v>15</v>
      </c>
      <c r="P12" s="574">
        <f>'Formato 1'!B17</f>
        <v>4107100.5</v>
      </c>
      <c r="Q12" s="574">
        <f>'Formato 1'!C17</f>
        <v>8560723.2400000002</v>
      </c>
    </row>
    <row r="13" spans="1:17" x14ac:dyDescent="0.25">
      <c r="A13" s="122" t="str">
        <f t="shared" si="0"/>
        <v>1,1,1,2,1,0,0</v>
      </c>
      <c r="B13" s="122">
        <v>1</v>
      </c>
      <c r="C13" s="122">
        <v>1</v>
      </c>
      <c r="D13" s="122">
        <v>1</v>
      </c>
      <c r="E13" s="122">
        <v>2</v>
      </c>
      <c r="F13" s="122">
        <v>1</v>
      </c>
      <c r="L13" s="122" t="s">
        <v>210</v>
      </c>
      <c r="P13" s="574">
        <f>'Formato 1'!B18</f>
        <v>0</v>
      </c>
      <c r="Q13" s="574">
        <f>'Formato 1'!C18</f>
        <v>0</v>
      </c>
    </row>
    <row r="14" spans="1:17" x14ac:dyDescent="0.25">
      <c r="A14" s="122" t="str">
        <f t="shared" si="0"/>
        <v>1,1,1,2,2,0,0</v>
      </c>
      <c r="B14" s="122">
        <v>1</v>
      </c>
      <c r="C14" s="122">
        <v>1</v>
      </c>
      <c r="D14" s="122">
        <v>1</v>
      </c>
      <c r="E14" s="122">
        <v>2</v>
      </c>
      <c r="F14" s="122">
        <v>2</v>
      </c>
      <c r="L14" s="122" t="s">
        <v>214</v>
      </c>
      <c r="P14" s="574">
        <f>'Formato 1'!B19</f>
        <v>4028827.5</v>
      </c>
      <c r="Q14" s="574">
        <f>'Formato 1'!C19</f>
        <v>8485712.9800000004</v>
      </c>
    </row>
    <row r="15" spans="1:17" x14ac:dyDescent="0.25">
      <c r="A15" s="122" t="str">
        <f t="shared" si="0"/>
        <v>1,1,1,2,3,0,0</v>
      </c>
      <c r="B15" s="122">
        <v>1</v>
      </c>
      <c r="C15" s="122">
        <v>1</v>
      </c>
      <c r="D15" s="122">
        <v>1</v>
      </c>
      <c r="E15" s="122">
        <v>2</v>
      </c>
      <c r="F15" s="122">
        <v>3</v>
      </c>
      <c r="L15" s="122" t="s">
        <v>222</v>
      </c>
      <c r="P15" s="574">
        <f>'Formato 1'!B20</f>
        <v>2495.52</v>
      </c>
      <c r="Q15" s="574">
        <f>'Formato 1'!C20</f>
        <v>669</v>
      </c>
    </row>
    <row r="16" spans="1:17" x14ac:dyDescent="0.25">
      <c r="A16" s="122" t="str">
        <f t="shared" si="0"/>
        <v>1,1,1,2,4,0,0</v>
      </c>
      <c r="B16" s="122">
        <v>1</v>
      </c>
      <c r="C16" s="122">
        <v>1</v>
      </c>
      <c r="D16" s="122">
        <v>1</v>
      </c>
      <c r="E16" s="122">
        <v>2</v>
      </c>
      <c r="F16" s="122">
        <v>4</v>
      </c>
      <c r="L16" s="122" t="s">
        <v>215</v>
      </c>
      <c r="P16" s="574">
        <f>'Formato 1'!B21</f>
        <v>0</v>
      </c>
      <c r="Q16" s="574">
        <f>'Formato 1'!C21</f>
        <v>0</v>
      </c>
    </row>
    <row r="17" spans="1:17" x14ac:dyDescent="0.25">
      <c r="A17" s="122" t="str">
        <f t="shared" si="0"/>
        <v>1,1,1,2,5,0,0</v>
      </c>
      <c r="B17" s="122">
        <v>1</v>
      </c>
      <c r="C17" s="122">
        <v>1</v>
      </c>
      <c r="D17" s="122">
        <v>1</v>
      </c>
      <c r="E17" s="122">
        <v>2</v>
      </c>
      <c r="F17" s="122">
        <v>5</v>
      </c>
      <c r="L17" s="122" t="s">
        <v>223</v>
      </c>
      <c r="P17" s="574">
        <f>'Formato 1'!B22</f>
        <v>0</v>
      </c>
      <c r="Q17" s="574">
        <f>'Formato 1'!C22</f>
        <v>0</v>
      </c>
    </row>
    <row r="18" spans="1:17" x14ac:dyDescent="0.25">
      <c r="A18" s="122" t="str">
        <f t="shared" si="0"/>
        <v>1,1,1,2,6,0,0</v>
      </c>
      <c r="B18" s="122">
        <v>1</v>
      </c>
      <c r="C18" s="122">
        <v>1</v>
      </c>
      <c r="D18" s="122">
        <v>1</v>
      </c>
      <c r="E18" s="122">
        <v>2</v>
      </c>
      <c r="F18" s="122">
        <v>6</v>
      </c>
      <c r="L18" s="122" t="s">
        <v>224</v>
      </c>
      <c r="P18" s="574">
        <f>'Formato 1'!B23</f>
        <v>0</v>
      </c>
      <c r="Q18" s="574">
        <f>'Formato 1'!C23</f>
        <v>0</v>
      </c>
    </row>
    <row r="19" spans="1:17" x14ac:dyDescent="0.25">
      <c r="A19" s="122" t="str">
        <f t="shared" si="0"/>
        <v>1,1,1,2,7,0,0</v>
      </c>
      <c r="B19" s="122">
        <v>1</v>
      </c>
      <c r="C19" s="122">
        <v>1</v>
      </c>
      <c r="D19" s="122">
        <v>1</v>
      </c>
      <c r="E19" s="122">
        <v>2</v>
      </c>
      <c r="F19" s="122">
        <v>7</v>
      </c>
      <c r="L19" s="122" t="s">
        <v>225</v>
      </c>
      <c r="P19" s="574">
        <f>'Formato 1'!B24</f>
        <v>75777.48</v>
      </c>
      <c r="Q19" s="574">
        <f>'Formato 1'!C24</f>
        <v>74341.259999999995</v>
      </c>
    </row>
    <row r="20" spans="1:17" x14ac:dyDescent="0.25">
      <c r="A20" s="122" t="str">
        <f t="shared" si="0"/>
        <v>1,1,1,3,0,0,0</v>
      </c>
      <c r="B20" s="122">
        <v>1</v>
      </c>
      <c r="C20" s="122">
        <v>1</v>
      </c>
      <c r="D20" s="122">
        <v>1</v>
      </c>
      <c r="E20" s="122">
        <v>3</v>
      </c>
      <c r="K20" s="122" t="s">
        <v>16</v>
      </c>
      <c r="P20" s="574">
        <f>'Formato 1'!B25</f>
        <v>0</v>
      </c>
      <c r="Q20" s="574">
        <f>'Formato 1'!C25</f>
        <v>0</v>
      </c>
    </row>
    <row r="21" spans="1:17" x14ac:dyDescent="0.25">
      <c r="A21" s="122" t="str">
        <f t="shared" si="0"/>
        <v>1,1,1,3,1,0,0</v>
      </c>
      <c r="B21" s="122">
        <v>1</v>
      </c>
      <c r="C21" s="122">
        <v>1</v>
      </c>
      <c r="D21" s="122">
        <v>1</v>
      </c>
      <c r="E21" s="122">
        <v>3</v>
      </c>
      <c r="F21" s="122">
        <v>1</v>
      </c>
      <c r="L21" s="122" t="s">
        <v>226</v>
      </c>
      <c r="P21" s="574">
        <f>'Formato 1'!B26</f>
        <v>0</v>
      </c>
      <c r="Q21" s="574">
        <f>'Formato 1'!C26</f>
        <v>0</v>
      </c>
    </row>
    <row r="22" spans="1:17" x14ac:dyDescent="0.25">
      <c r="A22" s="122" t="str">
        <f t="shared" si="0"/>
        <v>1,1,1,3,2,0,0</v>
      </c>
      <c r="B22" s="122">
        <v>1</v>
      </c>
      <c r="C22" s="122">
        <v>1</v>
      </c>
      <c r="D22" s="122">
        <v>1</v>
      </c>
      <c r="E22" s="122">
        <v>3</v>
      </c>
      <c r="F22" s="122">
        <v>2</v>
      </c>
      <c r="L22" s="122" t="s">
        <v>227</v>
      </c>
      <c r="P22" s="574">
        <f>'Formato 1'!B27</f>
        <v>0</v>
      </c>
      <c r="Q22" s="574">
        <f>'Formato 1'!C27</f>
        <v>0</v>
      </c>
    </row>
    <row r="23" spans="1:17" x14ac:dyDescent="0.25">
      <c r="A23" s="122" t="str">
        <f t="shared" si="0"/>
        <v>1,1,1,3,3,0,0</v>
      </c>
      <c r="B23" s="122">
        <v>1</v>
      </c>
      <c r="C23" s="122">
        <v>1</v>
      </c>
      <c r="D23" s="122">
        <v>1</v>
      </c>
      <c r="E23" s="122">
        <v>3</v>
      </c>
      <c r="F23" s="122">
        <v>3</v>
      </c>
      <c r="L23" s="122" t="s">
        <v>228</v>
      </c>
      <c r="P23" s="574">
        <f>'Formato 1'!B28</f>
        <v>0</v>
      </c>
      <c r="Q23" s="574">
        <f>'Formato 1'!C28</f>
        <v>0</v>
      </c>
    </row>
    <row r="24" spans="1:17" x14ac:dyDescent="0.25">
      <c r="A24" s="122" t="str">
        <f t="shared" si="0"/>
        <v>1,1,1,3,4,0,0</v>
      </c>
      <c r="B24" s="122">
        <v>1</v>
      </c>
      <c r="C24" s="122">
        <v>1</v>
      </c>
      <c r="D24" s="122">
        <v>1</v>
      </c>
      <c r="E24" s="122">
        <v>3</v>
      </c>
      <c r="F24" s="122">
        <v>4</v>
      </c>
      <c r="L24" s="122" t="s">
        <v>229</v>
      </c>
      <c r="P24" s="574">
        <f>'Formato 1'!B29</f>
        <v>0</v>
      </c>
      <c r="Q24" s="574">
        <f>'Formato 1'!C29</f>
        <v>0</v>
      </c>
    </row>
    <row r="25" spans="1:17" x14ac:dyDescent="0.25">
      <c r="A25" s="122" t="str">
        <f t="shared" si="0"/>
        <v>1,1,1,3,5,0,0</v>
      </c>
      <c r="B25" s="122">
        <v>1</v>
      </c>
      <c r="C25" s="122">
        <v>1</v>
      </c>
      <c r="D25" s="122">
        <v>1</v>
      </c>
      <c r="E25" s="122">
        <v>3</v>
      </c>
      <c r="F25" s="122">
        <v>5</v>
      </c>
      <c r="L25" s="122" t="s">
        <v>230</v>
      </c>
      <c r="P25" s="574">
        <f>'Formato 1'!B30</f>
        <v>0</v>
      </c>
      <c r="Q25" s="574">
        <f>'Formato 1'!C30</f>
        <v>0</v>
      </c>
    </row>
    <row r="26" spans="1:17" x14ac:dyDescent="0.25">
      <c r="A26" s="122" t="str">
        <f t="shared" si="0"/>
        <v>1,1,1,4,0,0,0</v>
      </c>
      <c r="B26" s="122">
        <v>1</v>
      </c>
      <c r="C26" s="122">
        <v>1</v>
      </c>
      <c r="D26" s="122">
        <v>1</v>
      </c>
      <c r="E26" s="122">
        <v>4</v>
      </c>
      <c r="K26" s="122" t="s">
        <v>1</v>
      </c>
      <c r="P26" s="574">
        <f>'Formato 1'!B31</f>
        <v>79168959.590000004</v>
      </c>
      <c r="Q26" s="574">
        <f>'Formato 1'!C31</f>
        <v>76482873.780000001</v>
      </c>
    </row>
    <row r="27" spans="1:17" x14ac:dyDescent="0.25">
      <c r="A27" s="122" t="str">
        <f t="shared" si="0"/>
        <v>1,1,1,4,1,0,0</v>
      </c>
      <c r="B27" s="122">
        <v>1</v>
      </c>
      <c r="C27" s="122">
        <v>1</v>
      </c>
      <c r="D27" s="122">
        <v>1</v>
      </c>
      <c r="E27" s="122">
        <v>4</v>
      </c>
      <c r="F27" s="122">
        <v>1</v>
      </c>
      <c r="L27" s="122" t="s">
        <v>236</v>
      </c>
      <c r="P27" s="574">
        <f>'Formato 1'!B32</f>
        <v>0</v>
      </c>
      <c r="Q27" s="574">
        <f>'Formato 1'!C32</f>
        <v>0</v>
      </c>
    </row>
    <row r="28" spans="1:17" x14ac:dyDescent="0.25">
      <c r="A28" s="122" t="str">
        <f t="shared" si="0"/>
        <v>1,1,1,4,2,0,0</v>
      </c>
      <c r="B28" s="122">
        <v>1</v>
      </c>
      <c r="C28" s="122">
        <v>1</v>
      </c>
      <c r="D28" s="122">
        <v>1</v>
      </c>
      <c r="E28" s="122">
        <v>4</v>
      </c>
      <c r="F28" s="122">
        <v>2</v>
      </c>
      <c r="L28" s="122" t="s">
        <v>237</v>
      </c>
      <c r="P28" s="574">
        <f>'Formato 1'!B33</f>
        <v>0</v>
      </c>
      <c r="Q28" s="574">
        <f>'Formato 1'!C33</f>
        <v>0</v>
      </c>
    </row>
    <row r="29" spans="1:17" x14ac:dyDescent="0.25">
      <c r="A29" s="122" t="str">
        <f t="shared" si="0"/>
        <v>1,1,1,4,3,0,0</v>
      </c>
      <c r="B29" s="122">
        <v>1</v>
      </c>
      <c r="C29" s="122">
        <v>1</v>
      </c>
      <c r="D29" s="122">
        <v>1</v>
      </c>
      <c r="E29" s="122">
        <v>4</v>
      </c>
      <c r="F29" s="122">
        <v>3</v>
      </c>
      <c r="L29" s="122" t="s">
        <v>238</v>
      </c>
      <c r="P29" s="574">
        <f>'Formato 1'!B34</f>
        <v>0</v>
      </c>
      <c r="Q29" s="574">
        <f>'Formato 1'!C34</f>
        <v>0</v>
      </c>
    </row>
    <row r="30" spans="1:17" x14ac:dyDescent="0.25">
      <c r="A30" s="122" t="str">
        <f t="shared" si="0"/>
        <v>1,1,1,4,4,0,0</v>
      </c>
      <c r="B30" s="122">
        <v>1</v>
      </c>
      <c r="C30" s="122">
        <v>1</v>
      </c>
      <c r="D30" s="122">
        <v>1</v>
      </c>
      <c r="E30" s="122">
        <v>4</v>
      </c>
      <c r="F30" s="122">
        <v>4</v>
      </c>
      <c r="L30" s="122" t="s">
        <v>239</v>
      </c>
      <c r="P30" s="574">
        <f>'Formato 1'!B35</f>
        <v>0</v>
      </c>
      <c r="Q30" s="574">
        <f>'Formato 1'!C35</f>
        <v>0</v>
      </c>
    </row>
    <row r="31" spans="1:17" x14ac:dyDescent="0.25">
      <c r="A31" s="122" t="str">
        <f t="shared" si="0"/>
        <v>1,1,1,4,5,0,0</v>
      </c>
      <c r="B31" s="122">
        <v>1</v>
      </c>
      <c r="C31" s="122">
        <v>1</v>
      </c>
      <c r="D31" s="122">
        <v>1</v>
      </c>
      <c r="E31" s="122">
        <v>4</v>
      </c>
      <c r="F31" s="122">
        <v>5</v>
      </c>
      <c r="L31" s="122" t="s">
        <v>240</v>
      </c>
      <c r="P31" s="574">
        <f>'Formato 1'!B36</f>
        <v>79168959.590000004</v>
      </c>
      <c r="Q31" s="574">
        <f>'Formato 1'!C36</f>
        <v>76482873.780000001</v>
      </c>
    </row>
    <row r="32" spans="1:17" x14ac:dyDescent="0.25">
      <c r="A32" s="122" t="str">
        <f t="shared" si="0"/>
        <v>1,1,1,5,0,0,0</v>
      </c>
      <c r="B32" s="122">
        <v>1</v>
      </c>
      <c r="C32" s="122">
        <v>1</v>
      </c>
      <c r="D32" s="122">
        <v>1</v>
      </c>
      <c r="E32" s="122">
        <v>5</v>
      </c>
      <c r="K32" s="122" t="s">
        <v>2</v>
      </c>
      <c r="P32" s="574">
        <f>'Formato 1'!B37</f>
        <v>0</v>
      </c>
      <c r="Q32" s="574">
        <f>'Formato 1'!C37</f>
        <v>0</v>
      </c>
    </row>
    <row r="33" spans="1:17" x14ac:dyDescent="0.25">
      <c r="A33" s="122" t="str">
        <f t="shared" si="0"/>
        <v>1,1,1,5,1,0,0</v>
      </c>
      <c r="B33" s="122">
        <v>1</v>
      </c>
      <c r="C33" s="122">
        <v>1</v>
      </c>
      <c r="D33" s="122">
        <v>1</v>
      </c>
      <c r="E33" s="122">
        <v>5</v>
      </c>
      <c r="F33" s="122">
        <v>1</v>
      </c>
      <c r="L33" s="122" t="s">
        <v>2</v>
      </c>
      <c r="P33" s="574">
        <f>'Formato 1'!B37</f>
        <v>0</v>
      </c>
      <c r="Q33" s="574">
        <f>'Formato 1'!C37</f>
        <v>0</v>
      </c>
    </row>
    <row r="34" spans="1:17" x14ac:dyDescent="0.25">
      <c r="A34" s="122" t="str">
        <f t="shared" si="0"/>
        <v>1,1,1,6,0,0,0</v>
      </c>
      <c r="B34" s="122">
        <v>1</v>
      </c>
      <c r="C34" s="122">
        <v>1</v>
      </c>
      <c r="D34" s="122">
        <v>1</v>
      </c>
      <c r="E34" s="122">
        <v>6</v>
      </c>
      <c r="K34" s="122" t="s">
        <v>17</v>
      </c>
      <c r="P34" s="574">
        <f>'Formato 1'!B38</f>
        <v>0</v>
      </c>
      <c r="Q34" s="574">
        <f>'Formato 1'!C38</f>
        <v>0</v>
      </c>
    </row>
    <row r="35" spans="1:17" x14ac:dyDescent="0.25">
      <c r="A35" s="122" t="str">
        <f t="shared" si="0"/>
        <v>1,1,1,6,1,0,0</v>
      </c>
      <c r="B35" s="122">
        <v>1</v>
      </c>
      <c r="C35" s="122">
        <v>1</v>
      </c>
      <c r="D35" s="122">
        <v>1</v>
      </c>
      <c r="E35" s="122">
        <v>6</v>
      </c>
      <c r="F35" s="122">
        <v>1</v>
      </c>
      <c r="L35" s="122" t="s">
        <v>286</v>
      </c>
      <c r="P35" s="574">
        <f>'Formato 1'!B39</f>
        <v>0</v>
      </c>
      <c r="Q35" s="574">
        <f>'Formato 1'!C39</f>
        <v>0</v>
      </c>
    </row>
    <row r="36" spans="1:17" x14ac:dyDescent="0.25">
      <c r="A36" s="122" t="str">
        <f t="shared" si="0"/>
        <v>1,1,1,6,2,0,0</v>
      </c>
      <c r="B36" s="122">
        <v>1</v>
      </c>
      <c r="C36" s="122">
        <v>1</v>
      </c>
      <c r="D36" s="122">
        <v>1</v>
      </c>
      <c r="E36" s="122">
        <v>6</v>
      </c>
      <c r="F36" s="122">
        <v>2</v>
      </c>
      <c r="L36" s="122" t="s">
        <v>287</v>
      </c>
      <c r="P36" s="574">
        <f>'Formato 1'!B40</f>
        <v>0</v>
      </c>
      <c r="Q36" s="574">
        <f>'Formato 1'!C40</f>
        <v>0</v>
      </c>
    </row>
    <row r="37" spans="1:17" x14ac:dyDescent="0.25">
      <c r="A37" s="122" t="str">
        <f t="shared" si="0"/>
        <v>1,1,1,7,0,0,0</v>
      </c>
      <c r="B37" s="122">
        <v>1</v>
      </c>
      <c r="C37" s="122">
        <v>1</v>
      </c>
      <c r="D37" s="122">
        <v>1</v>
      </c>
      <c r="E37" s="122">
        <v>7</v>
      </c>
      <c r="K37" s="122" t="s">
        <v>18</v>
      </c>
      <c r="P37" s="574">
        <f>'Formato 1'!B41</f>
        <v>0</v>
      </c>
      <c r="Q37" s="574">
        <f>'Formato 1'!C41</f>
        <v>0</v>
      </c>
    </row>
    <row r="38" spans="1:17" x14ac:dyDescent="0.25">
      <c r="A38" s="122" t="str">
        <f t="shared" si="0"/>
        <v>1,1,1,7,1,0,0</v>
      </c>
      <c r="B38" s="122">
        <v>1</v>
      </c>
      <c r="C38" s="122">
        <v>1</v>
      </c>
      <c r="D38" s="122">
        <v>1</v>
      </c>
      <c r="E38" s="122">
        <v>7</v>
      </c>
      <c r="F38" s="122">
        <v>1</v>
      </c>
      <c r="L38" s="122" t="s">
        <v>3507</v>
      </c>
      <c r="P38" s="574">
        <f>'Formato 1'!B42</f>
        <v>0</v>
      </c>
      <c r="Q38" s="574">
        <f>'Formato 1'!C42</f>
        <v>0</v>
      </c>
    </row>
    <row r="39" spans="1:17" x14ac:dyDescent="0.25">
      <c r="A39" s="122" t="str">
        <f t="shared" si="0"/>
        <v>1,1,1,7,2,0,0</v>
      </c>
      <c r="B39" s="122">
        <v>1</v>
      </c>
      <c r="C39" s="122">
        <v>1</v>
      </c>
      <c r="D39" s="122">
        <v>1</v>
      </c>
      <c r="E39" s="122">
        <v>7</v>
      </c>
      <c r="F39" s="122">
        <v>2</v>
      </c>
      <c r="L39" s="122" t="s">
        <v>3508</v>
      </c>
      <c r="P39" s="574">
        <f>'Formato 1'!B43</f>
        <v>0</v>
      </c>
      <c r="Q39" s="574">
        <f>'Formato 1'!C43</f>
        <v>0</v>
      </c>
    </row>
    <row r="40" spans="1:17" x14ac:dyDescent="0.25">
      <c r="A40" s="122" t="str">
        <f t="shared" si="0"/>
        <v>1,1,1,7,3,0,0</v>
      </c>
      <c r="B40" s="122">
        <v>1</v>
      </c>
      <c r="C40" s="122">
        <v>1</v>
      </c>
      <c r="D40" s="122">
        <v>1</v>
      </c>
      <c r="E40" s="122">
        <v>7</v>
      </c>
      <c r="F40" s="122">
        <v>3</v>
      </c>
      <c r="L40" s="122" t="s">
        <v>3509</v>
      </c>
      <c r="P40" s="574">
        <f>'Formato 1'!B44</f>
        <v>0</v>
      </c>
      <c r="Q40" s="574">
        <f>'Formato 1'!C44</f>
        <v>0</v>
      </c>
    </row>
    <row r="41" spans="1:17" x14ac:dyDescent="0.25">
      <c r="A41" s="122" t="str">
        <f t="shared" si="0"/>
        <v>1,1,1,7,4,0,0</v>
      </c>
      <c r="B41" s="122">
        <v>1</v>
      </c>
      <c r="C41" s="122">
        <v>1</v>
      </c>
      <c r="D41" s="122">
        <v>1</v>
      </c>
      <c r="E41" s="122">
        <v>7</v>
      </c>
      <c r="F41" s="122">
        <v>4</v>
      </c>
      <c r="L41" s="122" t="s">
        <v>3510</v>
      </c>
      <c r="P41" s="574">
        <f>'Formato 1'!B45</f>
        <v>0</v>
      </c>
      <c r="Q41" s="574">
        <f>'Formato 1'!C45</f>
        <v>0</v>
      </c>
    </row>
    <row r="42" spans="1:17" x14ac:dyDescent="0.25">
      <c r="A42" s="122" t="str">
        <f t="shared" si="0"/>
        <v>1,1,1,8,0,0,0</v>
      </c>
      <c r="B42" s="122">
        <v>1</v>
      </c>
      <c r="C42" s="122">
        <v>1</v>
      </c>
      <c r="D42" s="122">
        <v>1</v>
      </c>
      <c r="E42" s="122">
        <v>8</v>
      </c>
      <c r="K42" s="122" t="s">
        <v>3511</v>
      </c>
      <c r="P42" s="574">
        <f>'Formato 1'!B47</f>
        <v>87733490.879999995</v>
      </c>
      <c r="Q42" s="574">
        <f>'Formato 1'!C47</f>
        <v>92391295.640000001</v>
      </c>
    </row>
    <row r="43" spans="1:17" x14ac:dyDescent="0.25">
      <c r="A43" s="122" t="str">
        <f t="shared" si="0"/>
        <v>1,1,2,0,0,0,0</v>
      </c>
      <c r="B43" s="122">
        <v>1</v>
      </c>
      <c r="C43" s="122">
        <v>1</v>
      </c>
      <c r="D43" s="122">
        <v>2</v>
      </c>
      <c r="J43" s="122" t="s">
        <v>8</v>
      </c>
    </row>
    <row r="44" spans="1:17" x14ac:dyDescent="0.25">
      <c r="A44" s="122" t="str">
        <f t="shared" si="0"/>
        <v>1,1,2,1,0,0,0</v>
      </c>
      <c r="B44" s="122">
        <v>1</v>
      </c>
      <c r="C44" s="122">
        <v>1</v>
      </c>
      <c r="D44" s="122">
        <v>2</v>
      </c>
      <c r="E44" s="122">
        <v>1</v>
      </c>
      <c r="K44" s="122" t="s">
        <v>19</v>
      </c>
      <c r="P44" s="122">
        <f>'Formato 1'!B50</f>
        <v>0</v>
      </c>
      <c r="Q44" s="122">
        <f>'Formato 1'!C50</f>
        <v>0</v>
      </c>
    </row>
    <row r="45" spans="1:17" x14ac:dyDescent="0.25">
      <c r="A45" s="122" t="str">
        <f t="shared" si="0"/>
        <v>1,1,2,2,0,0,0</v>
      </c>
      <c r="B45" s="122">
        <v>1</v>
      </c>
      <c r="C45" s="122">
        <v>1</v>
      </c>
      <c r="D45" s="122">
        <v>2</v>
      </c>
      <c r="E45" s="122">
        <v>2</v>
      </c>
      <c r="K45" s="122" t="s">
        <v>3512</v>
      </c>
      <c r="P45" s="122">
        <f>'Formato 1'!B51</f>
        <v>21281729.960000001</v>
      </c>
      <c r="Q45" s="122">
        <f>'Formato 1'!C51</f>
        <v>22606163.620000001</v>
      </c>
    </row>
    <row r="46" spans="1:17" x14ac:dyDescent="0.25">
      <c r="A46" s="122" t="str">
        <f t="shared" si="0"/>
        <v>1,1,2,3,0,0,0</v>
      </c>
      <c r="B46" s="122">
        <v>1</v>
      </c>
      <c r="C46" s="122">
        <v>1</v>
      </c>
      <c r="D46" s="122">
        <v>2</v>
      </c>
      <c r="E46" s="122">
        <v>3</v>
      </c>
      <c r="K46" s="122" t="s">
        <v>3513</v>
      </c>
      <c r="P46" s="122">
        <f>'Formato 1'!B52</f>
        <v>0</v>
      </c>
      <c r="Q46" s="122">
        <f>'Formato 1'!C52</f>
        <v>0</v>
      </c>
    </row>
    <row r="47" spans="1:17" x14ac:dyDescent="0.25">
      <c r="A47" s="122" t="str">
        <f t="shared" si="0"/>
        <v>1,1,2,4,0,0,0</v>
      </c>
      <c r="B47" s="122">
        <v>1</v>
      </c>
      <c r="C47" s="122">
        <v>1</v>
      </c>
      <c r="D47" s="122">
        <v>2</v>
      </c>
      <c r="E47" s="122">
        <v>4</v>
      </c>
      <c r="K47" s="122" t="s">
        <v>3514</v>
      </c>
      <c r="P47" s="122">
        <f>'Formato 1'!B53</f>
        <v>1705031.99</v>
      </c>
      <c r="Q47" s="122">
        <f>'Formato 1'!C53</f>
        <v>1679388.89</v>
      </c>
    </row>
    <row r="48" spans="1:17" x14ac:dyDescent="0.25">
      <c r="A48" s="122" t="str">
        <f t="shared" si="0"/>
        <v>1,1,2,5,0,0,0</v>
      </c>
      <c r="B48" s="122">
        <v>1</v>
      </c>
      <c r="C48" s="122">
        <v>1</v>
      </c>
      <c r="D48" s="122">
        <v>2</v>
      </c>
      <c r="E48" s="122">
        <v>5</v>
      </c>
      <c r="K48" s="122" t="s">
        <v>3515</v>
      </c>
      <c r="P48" s="122">
        <f>'Formato 1'!B54</f>
        <v>45449.440000000002</v>
      </c>
      <c r="Q48" s="122">
        <f>'Formato 1'!C54</f>
        <v>45449.440000000002</v>
      </c>
    </row>
    <row r="49" spans="1:17" x14ac:dyDescent="0.25">
      <c r="A49" s="122" t="str">
        <f t="shared" si="0"/>
        <v>1,1,2,6,0,0,0</v>
      </c>
      <c r="B49" s="122">
        <v>1</v>
      </c>
      <c r="C49" s="122">
        <v>1</v>
      </c>
      <c r="D49" s="122">
        <v>2</v>
      </c>
      <c r="E49" s="122">
        <v>6</v>
      </c>
      <c r="K49" s="122" t="s">
        <v>3516</v>
      </c>
      <c r="P49" s="122">
        <f>'Formato 1'!B55</f>
        <v>-1426307.84</v>
      </c>
      <c r="Q49" s="122">
        <f>'Formato 1'!C55</f>
        <v>-1353363.59</v>
      </c>
    </row>
    <row r="50" spans="1:17" x14ac:dyDescent="0.25">
      <c r="A50" s="122" t="str">
        <f t="shared" si="0"/>
        <v>1,1,2,7,0,0,0</v>
      </c>
      <c r="B50" s="122">
        <v>1</v>
      </c>
      <c r="C50" s="122">
        <v>1</v>
      </c>
      <c r="D50" s="122">
        <v>2</v>
      </c>
      <c r="E50" s="122">
        <v>7</v>
      </c>
      <c r="K50" s="122" t="s">
        <v>25</v>
      </c>
      <c r="P50" s="122">
        <f>'Formato 1'!B56</f>
        <v>0</v>
      </c>
      <c r="Q50" s="122">
        <f>'Formato 1'!C56</f>
        <v>0</v>
      </c>
    </row>
    <row r="51" spans="1:17" x14ac:dyDescent="0.25">
      <c r="A51" s="122" t="str">
        <f t="shared" si="0"/>
        <v>1,1,2,8,0,0,0</v>
      </c>
      <c r="B51" s="122">
        <v>1</v>
      </c>
      <c r="C51" s="122">
        <v>1</v>
      </c>
      <c r="D51" s="122">
        <v>2</v>
      </c>
      <c r="E51" s="122">
        <v>8</v>
      </c>
      <c r="K51" s="122" t="s">
        <v>26</v>
      </c>
      <c r="P51" s="122">
        <f>'Formato 1'!B57</f>
        <v>0</v>
      </c>
      <c r="Q51" s="122">
        <f>'Formato 1'!C57</f>
        <v>0</v>
      </c>
    </row>
    <row r="52" spans="1:17" x14ac:dyDescent="0.25">
      <c r="A52" s="122" t="str">
        <f t="shared" si="0"/>
        <v>1,1,2,9,0,0,0</v>
      </c>
      <c r="B52" s="122">
        <v>1</v>
      </c>
      <c r="C52" s="122">
        <v>1</v>
      </c>
      <c r="D52" s="122">
        <v>2</v>
      </c>
      <c r="E52" s="122">
        <v>9</v>
      </c>
      <c r="K52" s="122" t="s">
        <v>27</v>
      </c>
      <c r="P52" s="122">
        <f>'Formato 1'!B58</f>
        <v>0</v>
      </c>
      <c r="Q52" s="122">
        <f>'Formato 1'!C58</f>
        <v>0</v>
      </c>
    </row>
    <row r="53" spans="1:17" x14ac:dyDescent="0.25">
      <c r="A53" s="122" t="str">
        <f t="shared" si="0"/>
        <v>1,1,2,10,0,0,0</v>
      </c>
      <c r="B53" s="122">
        <v>1</v>
      </c>
      <c r="C53" s="122">
        <v>1</v>
      </c>
      <c r="D53" s="122">
        <v>2</v>
      </c>
      <c r="E53" s="122">
        <v>10</v>
      </c>
      <c r="J53" s="122" t="s">
        <v>3517</v>
      </c>
      <c r="P53" s="122">
        <f>'Formato 1'!B60</f>
        <v>21605903.550000001</v>
      </c>
      <c r="Q53" s="122">
        <f>'Formato 1'!C60</f>
        <v>22977638.360000003</v>
      </c>
    </row>
    <row r="54" spans="1:17" x14ac:dyDescent="0.25">
      <c r="A54" s="122" t="str">
        <f t="shared" si="0"/>
        <v>1,1,3,0,0,0,0</v>
      </c>
      <c r="B54" s="122">
        <v>1</v>
      </c>
      <c r="C54" s="122">
        <v>1</v>
      </c>
      <c r="D54" s="122">
        <v>3</v>
      </c>
      <c r="J54" s="122" t="s">
        <v>3518</v>
      </c>
      <c r="P54" s="122">
        <f>'Formato 1'!B62</f>
        <v>109339394.42999999</v>
      </c>
      <c r="Q54" s="122">
        <f>'Formato 1'!C62</f>
        <v>115368934</v>
      </c>
    </row>
    <row r="55" spans="1:17" x14ac:dyDescent="0.25">
      <c r="A55" s="122" t="str">
        <f t="shared" si="0"/>
        <v>1,2,0,0,0,0,0</v>
      </c>
      <c r="B55" s="122">
        <v>1</v>
      </c>
      <c r="C55" s="122">
        <v>2</v>
      </c>
      <c r="I55" s="122" t="s">
        <v>3</v>
      </c>
    </row>
    <row r="56" spans="1:17" x14ac:dyDescent="0.25">
      <c r="A56" s="122" t="str">
        <f t="shared" si="0"/>
        <v>1,2,1,0,0,0,0</v>
      </c>
      <c r="B56" s="122">
        <v>1</v>
      </c>
      <c r="C56" s="122">
        <v>2</v>
      </c>
      <c r="D56" s="122">
        <v>1</v>
      </c>
      <c r="J56" s="122" t="s">
        <v>9</v>
      </c>
    </row>
    <row r="57" spans="1:17" x14ac:dyDescent="0.25">
      <c r="A57" s="122" t="str">
        <f t="shared" si="0"/>
        <v>1,2,1,1,0,0,0</v>
      </c>
      <c r="B57" s="122">
        <v>1</v>
      </c>
      <c r="C57" s="122">
        <v>2</v>
      </c>
      <c r="D57" s="122">
        <v>1</v>
      </c>
      <c r="E57" s="122">
        <v>1</v>
      </c>
      <c r="K57" s="122" t="s">
        <v>28</v>
      </c>
      <c r="P57" s="122">
        <f>'Formato 1'!E9</f>
        <v>14867902.050000001</v>
      </c>
      <c r="Q57" s="122">
        <f>'Formato 1'!F9</f>
        <v>16118021.890000001</v>
      </c>
    </row>
    <row r="58" spans="1:17" x14ac:dyDescent="0.25">
      <c r="A58" s="122" t="str">
        <f t="shared" si="0"/>
        <v>1,2,1,1,1,0,0</v>
      </c>
      <c r="B58" s="122">
        <v>1</v>
      </c>
      <c r="C58" s="122">
        <v>2</v>
      </c>
      <c r="D58" s="122">
        <v>1</v>
      </c>
      <c r="E58" s="122">
        <v>1</v>
      </c>
      <c r="F58" s="122">
        <v>1</v>
      </c>
      <c r="L58" s="122" t="s">
        <v>295</v>
      </c>
      <c r="P58" s="122">
        <f>'Formato 1'!E10</f>
        <v>0</v>
      </c>
      <c r="Q58" s="122">
        <f>'Formato 1'!F10</f>
        <v>0</v>
      </c>
    </row>
    <row r="59" spans="1:17" x14ac:dyDescent="0.25">
      <c r="A59" s="122" t="str">
        <f t="shared" si="0"/>
        <v>1,2,1,1,2,0,0</v>
      </c>
      <c r="B59" s="122">
        <v>1</v>
      </c>
      <c r="C59" s="122">
        <v>2</v>
      </c>
      <c r="D59" s="122">
        <v>1</v>
      </c>
      <c r="E59" s="122">
        <v>1</v>
      </c>
      <c r="F59" s="122">
        <v>2</v>
      </c>
      <c r="L59" s="122" t="s">
        <v>296</v>
      </c>
      <c r="P59" s="122">
        <f>'Formato 1'!E11</f>
        <v>0</v>
      </c>
      <c r="Q59" s="122">
        <f>'Formato 1'!F11</f>
        <v>0</v>
      </c>
    </row>
    <row r="60" spans="1:17" x14ac:dyDescent="0.25">
      <c r="A60" s="122" t="str">
        <f t="shared" si="0"/>
        <v>1,2,1,1,3,0,0</v>
      </c>
      <c r="B60" s="122">
        <v>1</v>
      </c>
      <c r="C60" s="122">
        <v>2</v>
      </c>
      <c r="D60" s="122">
        <v>1</v>
      </c>
      <c r="E60" s="122">
        <v>1</v>
      </c>
      <c r="F60" s="122">
        <v>3</v>
      </c>
      <c r="L60" s="122" t="s">
        <v>297</v>
      </c>
      <c r="P60" s="122">
        <f>'Formato 1'!E12</f>
        <v>0</v>
      </c>
      <c r="Q60" s="122">
        <f>'Formato 1'!F12</f>
        <v>0</v>
      </c>
    </row>
    <row r="61" spans="1:17" x14ac:dyDescent="0.25">
      <c r="A61" s="122" t="str">
        <f t="shared" si="0"/>
        <v>1,2,1,1,4,0,0</v>
      </c>
      <c r="B61" s="122">
        <v>1</v>
      </c>
      <c r="C61" s="122">
        <v>2</v>
      </c>
      <c r="D61" s="122">
        <v>1</v>
      </c>
      <c r="E61" s="122">
        <v>1</v>
      </c>
      <c r="F61" s="122">
        <v>4</v>
      </c>
      <c r="L61" s="122" t="s">
        <v>298</v>
      </c>
      <c r="P61" s="122">
        <f>'Formato 1'!E13</f>
        <v>0</v>
      </c>
      <c r="Q61" s="122">
        <f>'Formato 1'!F13</f>
        <v>0</v>
      </c>
    </row>
    <row r="62" spans="1:17" x14ac:dyDescent="0.25">
      <c r="A62" s="122" t="str">
        <f t="shared" si="0"/>
        <v>1,2,1,1,5,0,0</v>
      </c>
      <c r="B62" s="122">
        <v>1</v>
      </c>
      <c r="C62" s="122">
        <v>2</v>
      </c>
      <c r="D62" s="122">
        <v>1</v>
      </c>
      <c r="E62" s="122">
        <v>1</v>
      </c>
      <c r="F62" s="122">
        <v>5</v>
      </c>
      <c r="L62" s="122" t="s">
        <v>299</v>
      </c>
      <c r="P62" s="122">
        <f>'Formato 1'!E14</f>
        <v>0</v>
      </c>
      <c r="Q62" s="122">
        <f>'Formato 1'!F14</f>
        <v>0</v>
      </c>
    </row>
    <row r="63" spans="1:17" x14ac:dyDescent="0.25">
      <c r="A63" s="122" t="str">
        <f t="shared" si="0"/>
        <v>1,2,1,1,6,0,0</v>
      </c>
      <c r="B63" s="122">
        <v>1</v>
      </c>
      <c r="C63" s="122">
        <v>2</v>
      </c>
      <c r="D63" s="122">
        <v>1</v>
      </c>
      <c r="E63" s="122">
        <v>1</v>
      </c>
      <c r="F63" s="122">
        <v>6</v>
      </c>
      <c r="L63" s="122" t="s">
        <v>300</v>
      </c>
      <c r="P63" s="122">
        <f>'Formato 1'!E15</f>
        <v>0</v>
      </c>
      <c r="Q63" s="122">
        <f>'Formato 1'!F15</f>
        <v>0</v>
      </c>
    </row>
    <row r="64" spans="1:17" x14ac:dyDescent="0.25">
      <c r="A64" s="122" t="str">
        <f t="shared" si="0"/>
        <v>1,2,1,1,7,0,0</v>
      </c>
      <c r="B64" s="122">
        <v>1</v>
      </c>
      <c r="C64" s="122">
        <v>2</v>
      </c>
      <c r="D64" s="122">
        <v>1</v>
      </c>
      <c r="E64" s="122">
        <v>1</v>
      </c>
      <c r="F64" s="122">
        <v>7</v>
      </c>
      <c r="L64" s="122" t="s">
        <v>301</v>
      </c>
      <c r="P64" s="122">
        <f>'Formato 1'!E16</f>
        <v>244469.23</v>
      </c>
      <c r="Q64" s="122">
        <f>'Formato 1'!F16</f>
        <v>253356.43</v>
      </c>
    </row>
    <row r="65" spans="1:17" x14ac:dyDescent="0.25">
      <c r="A65" s="122" t="str">
        <f t="shared" si="0"/>
        <v>1,2,1,1,8,0,0</v>
      </c>
      <c r="B65" s="122">
        <v>1</v>
      </c>
      <c r="C65" s="122">
        <v>2</v>
      </c>
      <c r="D65" s="122">
        <v>1</v>
      </c>
      <c r="E65" s="122">
        <v>1</v>
      </c>
      <c r="F65" s="122">
        <v>8</v>
      </c>
      <c r="L65" s="122" t="s">
        <v>302</v>
      </c>
      <c r="P65" s="122">
        <f>'Formato 1'!E17</f>
        <v>0</v>
      </c>
      <c r="Q65" s="122">
        <f>'Formato 1'!F17</f>
        <v>0</v>
      </c>
    </row>
    <row r="66" spans="1:17" x14ac:dyDescent="0.25">
      <c r="A66" s="122" t="str">
        <f t="shared" si="0"/>
        <v>1,2,1,1,9,0,0</v>
      </c>
      <c r="B66" s="122">
        <v>1</v>
      </c>
      <c r="C66" s="122">
        <v>2</v>
      </c>
      <c r="D66" s="122">
        <v>1</v>
      </c>
      <c r="E66" s="122">
        <v>1</v>
      </c>
      <c r="F66" s="122">
        <v>9</v>
      </c>
      <c r="L66" s="122" t="s">
        <v>303</v>
      </c>
      <c r="P66" s="122">
        <f>'Formato 1'!E18</f>
        <v>14623432.82</v>
      </c>
      <c r="Q66" s="122">
        <f>'Formato 1'!F18</f>
        <v>15864665.460000001</v>
      </c>
    </row>
    <row r="67" spans="1:17" x14ac:dyDescent="0.25">
      <c r="A67" s="122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122">
        <v>1</v>
      </c>
      <c r="C67" s="122">
        <v>2</v>
      </c>
      <c r="D67" s="122">
        <v>1</v>
      </c>
      <c r="E67" s="122">
        <v>2</v>
      </c>
      <c r="K67" s="122" t="s">
        <v>29</v>
      </c>
      <c r="P67" s="122">
        <f>'Formato 1'!E19</f>
        <v>0</v>
      </c>
      <c r="Q67" s="122">
        <f>'Formato 1'!F19</f>
        <v>0</v>
      </c>
    </row>
    <row r="68" spans="1:17" x14ac:dyDescent="0.25">
      <c r="A68" s="122" t="str">
        <f t="shared" si="1"/>
        <v>1,2,1,2,1,0,0</v>
      </c>
      <c r="B68" s="122">
        <v>1</v>
      </c>
      <c r="C68" s="122">
        <v>2</v>
      </c>
      <c r="D68" s="122">
        <v>1</v>
      </c>
      <c r="E68" s="122">
        <v>2</v>
      </c>
      <c r="F68" s="122">
        <v>1</v>
      </c>
      <c r="L68" s="122" t="s">
        <v>304</v>
      </c>
      <c r="P68" s="122">
        <f>'Formato 1'!E20</f>
        <v>0</v>
      </c>
      <c r="Q68" s="122">
        <f>'Formato 1'!F20</f>
        <v>0</v>
      </c>
    </row>
    <row r="69" spans="1:17" x14ac:dyDescent="0.25">
      <c r="A69" s="122" t="str">
        <f t="shared" si="1"/>
        <v>1,2,1,2,2,0,0</v>
      </c>
      <c r="B69" s="122">
        <v>1</v>
      </c>
      <c r="C69" s="122">
        <v>2</v>
      </c>
      <c r="D69" s="122">
        <v>1</v>
      </c>
      <c r="E69" s="122">
        <v>2</v>
      </c>
      <c r="F69" s="122">
        <v>2</v>
      </c>
      <c r="L69" s="122" t="s">
        <v>305</v>
      </c>
      <c r="P69" s="122">
        <f>'Formato 1'!E21</f>
        <v>0</v>
      </c>
      <c r="Q69" s="122">
        <f>'Formato 1'!F21</f>
        <v>0</v>
      </c>
    </row>
    <row r="70" spans="1:17" x14ac:dyDescent="0.25">
      <c r="A70" s="122" t="str">
        <f t="shared" si="1"/>
        <v>1,2,1,2,3,0,0</v>
      </c>
      <c r="B70" s="122">
        <v>1</v>
      </c>
      <c r="C70" s="122">
        <v>2</v>
      </c>
      <c r="D70" s="122">
        <v>1</v>
      </c>
      <c r="E70" s="122">
        <v>2</v>
      </c>
      <c r="F70" s="122">
        <v>3</v>
      </c>
      <c r="L70" s="122" t="s">
        <v>306</v>
      </c>
      <c r="P70" s="122">
        <f>'Formato 1'!E22</f>
        <v>0</v>
      </c>
      <c r="Q70" s="122">
        <f>'Formato 1'!F22</f>
        <v>0</v>
      </c>
    </row>
    <row r="71" spans="1:17" x14ac:dyDescent="0.25">
      <c r="A71" s="122" t="str">
        <f t="shared" si="1"/>
        <v>1,2,1,3,0,0,0</v>
      </c>
      <c r="B71" s="122">
        <v>1</v>
      </c>
      <c r="C71" s="122">
        <v>2</v>
      </c>
      <c r="D71" s="122">
        <v>1</v>
      </c>
      <c r="E71" s="122">
        <v>3</v>
      </c>
      <c r="K71" s="122" t="s">
        <v>30</v>
      </c>
      <c r="P71" s="122">
        <f>'Formato 1'!E23</f>
        <v>0</v>
      </c>
      <c r="Q71" s="122">
        <f>'Formato 1'!F23</f>
        <v>0</v>
      </c>
    </row>
    <row r="72" spans="1:17" x14ac:dyDescent="0.25">
      <c r="A72" s="122" t="str">
        <f t="shared" si="1"/>
        <v>1,2,1,3,1,0,0</v>
      </c>
      <c r="B72" s="122">
        <v>1</v>
      </c>
      <c r="C72" s="122">
        <v>2</v>
      </c>
      <c r="D72" s="122">
        <v>1</v>
      </c>
      <c r="E72" s="122">
        <v>3</v>
      </c>
      <c r="F72" s="122">
        <v>1</v>
      </c>
      <c r="L72" s="122" t="s">
        <v>3519</v>
      </c>
      <c r="P72" s="122">
        <f>'Formato 1'!E24</f>
        <v>0</v>
      </c>
      <c r="Q72" s="122">
        <f>'Formato 1'!F24</f>
        <v>0</v>
      </c>
    </row>
    <row r="73" spans="1:17" x14ac:dyDescent="0.25">
      <c r="A73" s="122" t="str">
        <f t="shared" si="1"/>
        <v>1,2,1,3,2,0,0</v>
      </c>
      <c r="B73" s="122">
        <v>1</v>
      </c>
      <c r="C73" s="122">
        <v>2</v>
      </c>
      <c r="D73" s="122">
        <v>1</v>
      </c>
      <c r="E73" s="122">
        <v>3</v>
      </c>
      <c r="F73" s="122">
        <v>2</v>
      </c>
      <c r="L73" s="122" t="s">
        <v>3520</v>
      </c>
      <c r="P73" s="122">
        <f>'Formato 1'!E25</f>
        <v>0</v>
      </c>
      <c r="Q73" s="122">
        <f>'Formato 1'!F25</f>
        <v>0</v>
      </c>
    </row>
    <row r="74" spans="1:17" x14ac:dyDescent="0.25">
      <c r="A74" s="122" t="str">
        <f t="shared" si="1"/>
        <v>1,2,1,4,0,0,0</v>
      </c>
      <c r="B74" s="122">
        <v>1</v>
      </c>
      <c r="C74" s="122">
        <v>2</v>
      </c>
      <c r="D74" s="122">
        <v>1</v>
      </c>
      <c r="E74" s="122">
        <v>4</v>
      </c>
      <c r="K74" s="122" t="s">
        <v>31</v>
      </c>
      <c r="P74" s="122">
        <f>'Formato 1'!E26</f>
        <v>0</v>
      </c>
      <c r="Q74" s="122">
        <f>'Formato 1'!F26</f>
        <v>0</v>
      </c>
    </row>
    <row r="75" spans="1:17" x14ac:dyDescent="0.25">
      <c r="A75" s="122" t="str">
        <f t="shared" si="1"/>
        <v>1,2,1,4,1,0,0</v>
      </c>
      <c r="B75" s="122">
        <v>1</v>
      </c>
      <c r="C75" s="122">
        <v>2</v>
      </c>
      <c r="D75" s="122">
        <v>1</v>
      </c>
      <c r="E75" s="122">
        <v>4</v>
      </c>
      <c r="F75" s="122">
        <v>1</v>
      </c>
      <c r="L75" s="122" t="s">
        <v>31</v>
      </c>
      <c r="P75" s="122">
        <f>'Formato 1'!E26</f>
        <v>0</v>
      </c>
      <c r="Q75" s="122">
        <f>'Formato 1'!F26</f>
        <v>0</v>
      </c>
    </row>
    <row r="76" spans="1:17" x14ac:dyDescent="0.25">
      <c r="A76" s="122" t="str">
        <f t="shared" si="1"/>
        <v>1,2,1,5,0,0,0</v>
      </c>
      <c r="B76" s="122">
        <v>1</v>
      </c>
      <c r="C76" s="122">
        <v>2</v>
      </c>
      <c r="D76" s="122">
        <v>1</v>
      </c>
      <c r="E76" s="122">
        <v>5</v>
      </c>
      <c r="K76" s="122" t="s">
        <v>32</v>
      </c>
      <c r="P76" s="122">
        <f>'Formato 1'!E27</f>
        <v>0</v>
      </c>
      <c r="Q76" s="122">
        <f>'Formato 1'!F27</f>
        <v>0</v>
      </c>
    </row>
    <row r="77" spans="1:17" x14ac:dyDescent="0.25">
      <c r="A77" s="122" t="str">
        <f t="shared" si="1"/>
        <v>1,2,1,5,1,0,0</v>
      </c>
      <c r="B77" s="122">
        <v>1</v>
      </c>
      <c r="C77" s="122">
        <v>2</v>
      </c>
      <c r="D77" s="122">
        <v>1</v>
      </c>
      <c r="E77" s="122">
        <v>5</v>
      </c>
      <c r="F77" s="122">
        <v>1</v>
      </c>
      <c r="L77" s="122" t="s">
        <v>3521</v>
      </c>
      <c r="P77" s="122">
        <f>'Formato 1'!E28</f>
        <v>0</v>
      </c>
      <c r="Q77" s="122">
        <f>'Formato 1'!F28</f>
        <v>0</v>
      </c>
    </row>
    <row r="78" spans="1:17" x14ac:dyDescent="0.25">
      <c r="A78" s="122" t="str">
        <f t="shared" si="1"/>
        <v>1,2,1,5,2,0,0</v>
      </c>
      <c r="B78" s="122">
        <v>1</v>
      </c>
      <c r="C78" s="122">
        <v>2</v>
      </c>
      <c r="D78" s="122">
        <v>1</v>
      </c>
      <c r="E78" s="122">
        <v>5</v>
      </c>
      <c r="F78" s="122">
        <v>2</v>
      </c>
      <c r="L78" s="122" t="s">
        <v>3522</v>
      </c>
      <c r="P78" s="122">
        <f>'Formato 1'!E29</f>
        <v>0</v>
      </c>
      <c r="Q78" s="122">
        <f>'Formato 1'!F29</f>
        <v>0</v>
      </c>
    </row>
    <row r="79" spans="1:17" x14ac:dyDescent="0.25">
      <c r="A79" s="122" t="str">
        <f t="shared" si="1"/>
        <v>1,2,1,5,3,0,0</v>
      </c>
      <c r="B79" s="122">
        <v>1</v>
      </c>
      <c r="C79" s="122">
        <v>2</v>
      </c>
      <c r="D79" s="122">
        <v>1</v>
      </c>
      <c r="E79" s="122">
        <v>5</v>
      </c>
      <c r="F79" s="122">
        <v>3</v>
      </c>
      <c r="L79" s="122" t="s">
        <v>323</v>
      </c>
      <c r="P79" s="122">
        <f>'Formato 1'!E30</f>
        <v>0</v>
      </c>
      <c r="Q79" s="122">
        <f>'Formato 1'!F30</f>
        <v>0</v>
      </c>
    </row>
    <row r="80" spans="1:17" x14ac:dyDescent="0.25">
      <c r="A80" s="122" t="str">
        <f t="shared" si="1"/>
        <v>1,2,1,6,0,0,0</v>
      </c>
      <c r="B80" s="122">
        <v>1</v>
      </c>
      <c r="C80" s="122">
        <v>2</v>
      </c>
      <c r="D80" s="122">
        <v>1</v>
      </c>
      <c r="E80" s="122">
        <v>6</v>
      </c>
      <c r="K80" s="122" t="s">
        <v>33</v>
      </c>
      <c r="P80" s="122">
        <f>'Formato 1'!E31</f>
        <v>0</v>
      </c>
      <c r="Q80" s="122">
        <f>'Formato 1'!F31</f>
        <v>0</v>
      </c>
    </row>
    <row r="81" spans="1:17" x14ac:dyDescent="0.25">
      <c r="A81" s="122" t="str">
        <f t="shared" si="1"/>
        <v>1,2,1,6,1,0,0</v>
      </c>
      <c r="B81" s="122">
        <v>1</v>
      </c>
      <c r="C81" s="122">
        <v>2</v>
      </c>
      <c r="D81" s="122">
        <v>1</v>
      </c>
      <c r="E81" s="122">
        <v>6</v>
      </c>
      <c r="F81" s="122">
        <v>1</v>
      </c>
      <c r="L81" s="122" t="s">
        <v>309</v>
      </c>
      <c r="P81" s="122">
        <f>'Formato 1'!E32</f>
        <v>0</v>
      </c>
      <c r="Q81" s="122">
        <f>'Formato 1'!F32</f>
        <v>0</v>
      </c>
    </row>
    <row r="82" spans="1:17" x14ac:dyDescent="0.25">
      <c r="A82" s="122" t="str">
        <f t="shared" si="1"/>
        <v>1,2,1,6,2,0,0</v>
      </c>
      <c r="B82" s="122">
        <v>1</v>
      </c>
      <c r="C82" s="122">
        <v>2</v>
      </c>
      <c r="D82" s="122">
        <v>1</v>
      </c>
      <c r="E82" s="122">
        <v>6</v>
      </c>
      <c r="F82" s="122">
        <v>2</v>
      </c>
      <c r="L82" s="122" t="s">
        <v>310</v>
      </c>
      <c r="P82" s="122">
        <f>'Formato 1'!E33</f>
        <v>0</v>
      </c>
      <c r="Q82" s="122">
        <f>'Formato 1'!F33</f>
        <v>0</v>
      </c>
    </row>
    <row r="83" spans="1:17" x14ac:dyDescent="0.25">
      <c r="A83" s="122" t="str">
        <f t="shared" si="1"/>
        <v>1,2,1,6,3,0,0</v>
      </c>
      <c r="B83" s="122">
        <v>1</v>
      </c>
      <c r="C83" s="122">
        <v>2</v>
      </c>
      <c r="D83" s="122">
        <v>1</v>
      </c>
      <c r="E83" s="122">
        <v>6</v>
      </c>
      <c r="F83" s="122">
        <v>3</v>
      </c>
      <c r="L83" s="122" t="s">
        <v>311</v>
      </c>
      <c r="P83" s="122">
        <f>'Formato 1'!E34</f>
        <v>0</v>
      </c>
      <c r="Q83" s="122">
        <f>'Formato 1'!F34</f>
        <v>0</v>
      </c>
    </row>
    <row r="84" spans="1:17" x14ac:dyDescent="0.25">
      <c r="A84" s="122" t="str">
        <f t="shared" si="1"/>
        <v>1,2,1,6,4,0,0</v>
      </c>
      <c r="B84" s="122">
        <v>1</v>
      </c>
      <c r="C84" s="122">
        <v>2</v>
      </c>
      <c r="D84" s="122">
        <v>1</v>
      </c>
      <c r="E84" s="122">
        <v>6</v>
      </c>
      <c r="F84" s="122">
        <v>4</v>
      </c>
      <c r="L84" s="122" t="s">
        <v>312</v>
      </c>
      <c r="P84" s="122">
        <f>'Formato 1'!E35</f>
        <v>0</v>
      </c>
      <c r="Q84" s="122">
        <f>'Formato 1'!F35</f>
        <v>0</v>
      </c>
    </row>
    <row r="85" spans="1:17" x14ac:dyDescent="0.25">
      <c r="A85" s="122" t="str">
        <f t="shared" si="1"/>
        <v>1,2,1,6,5,0,0</v>
      </c>
      <c r="B85" s="122">
        <v>1</v>
      </c>
      <c r="C85" s="122">
        <v>2</v>
      </c>
      <c r="D85" s="122">
        <v>1</v>
      </c>
      <c r="E85" s="122">
        <v>6</v>
      </c>
      <c r="F85" s="122">
        <v>5</v>
      </c>
      <c r="L85" s="122" t="s">
        <v>313</v>
      </c>
      <c r="P85" s="122">
        <f>'Formato 1'!E36</f>
        <v>0</v>
      </c>
      <c r="Q85" s="122">
        <f>'Formato 1'!F36</f>
        <v>0</v>
      </c>
    </row>
    <row r="86" spans="1:17" x14ac:dyDescent="0.25">
      <c r="A86" s="122" t="str">
        <f t="shared" si="1"/>
        <v>1,2,1,6,6,0,0</v>
      </c>
      <c r="B86" s="122">
        <v>1</v>
      </c>
      <c r="C86" s="122">
        <v>2</v>
      </c>
      <c r="D86" s="122">
        <v>1</v>
      </c>
      <c r="E86" s="122">
        <v>6</v>
      </c>
      <c r="F86" s="122">
        <v>6</v>
      </c>
      <c r="L86" s="122" t="s">
        <v>314</v>
      </c>
      <c r="P86" s="122">
        <f>'Formato 1'!E37</f>
        <v>0</v>
      </c>
      <c r="Q86" s="122">
        <f>'Formato 1'!F37</f>
        <v>0</v>
      </c>
    </row>
    <row r="87" spans="1:17" x14ac:dyDescent="0.25">
      <c r="A87" s="122" t="str">
        <f t="shared" si="1"/>
        <v>1,2,1,7,0,0,0</v>
      </c>
      <c r="B87" s="122">
        <v>1</v>
      </c>
      <c r="C87" s="122">
        <v>2</v>
      </c>
      <c r="D87" s="122">
        <v>1</v>
      </c>
      <c r="E87" s="122">
        <v>7</v>
      </c>
      <c r="K87" s="122" t="s">
        <v>34</v>
      </c>
      <c r="P87" s="122">
        <f>'Formato 1'!E38</f>
        <v>0</v>
      </c>
      <c r="Q87" s="122">
        <f>'Formato 1'!F38</f>
        <v>0</v>
      </c>
    </row>
    <row r="88" spans="1:17" x14ac:dyDescent="0.25">
      <c r="A88" s="122" t="str">
        <f t="shared" si="1"/>
        <v>1,2,1,7,1,0,0</v>
      </c>
      <c r="B88" s="122">
        <v>1</v>
      </c>
      <c r="C88" s="122">
        <v>2</v>
      </c>
      <c r="D88" s="122">
        <v>1</v>
      </c>
      <c r="E88" s="122">
        <v>7</v>
      </c>
      <c r="F88" s="122">
        <v>1</v>
      </c>
      <c r="L88" s="122" t="s">
        <v>3523</v>
      </c>
      <c r="P88" s="122">
        <f>'Formato 1'!E39</f>
        <v>0</v>
      </c>
      <c r="Q88" s="122">
        <f>'Formato 1'!F39</f>
        <v>0</v>
      </c>
    </row>
    <row r="89" spans="1:17" x14ac:dyDescent="0.25">
      <c r="A89" s="122" t="str">
        <f t="shared" si="1"/>
        <v>1,2,1,7,2,0,0</v>
      </c>
      <c r="B89" s="122">
        <v>1</v>
      </c>
      <c r="C89" s="122">
        <v>2</v>
      </c>
      <c r="D89" s="122">
        <v>1</v>
      </c>
      <c r="E89" s="122">
        <v>7</v>
      </c>
      <c r="F89" s="122">
        <v>2</v>
      </c>
      <c r="L89" s="122" t="s">
        <v>3524</v>
      </c>
      <c r="P89" s="122">
        <f>'Formato 1'!E40</f>
        <v>0</v>
      </c>
      <c r="Q89" s="122">
        <f>'Formato 1'!F40</f>
        <v>0</v>
      </c>
    </row>
    <row r="90" spans="1:17" x14ac:dyDescent="0.25">
      <c r="A90" s="122" t="str">
        <f t="shared" si="1"/>
        <v>1,2,1,7,3,0,0</v>
      </c>
      <c r="B90" s="122">
        <v>1</v>
      </c>
      <c r="C90" s="122">
        <v>2</v>
      </c>
      <c r="D90" s="122">
        <v>1</v>
      </c>
      <c r="E90" s="122">
        <v>7</v>
      </c>
      <c r="F90" s="122">
        <v>3</v>
      </c>
      <c r="L90" s="122" t="s">
        <v>3525</v>
      </c>
      <c r="P90" s="122">
        <f>'Formato 1'!E41</f>
        <v>0</v>
      </c>
      <c r="Q90" s="122">
        <f>'Formato 1'!F41</f>
        <v>0</v>
      </c>
    </row>
    <row r="91" spans="1:17" x14ac:dyDescent="0.25">
      <c r="A91" s="122" t="str">
        <f t="shared" si="1"/>
        <v>1,2,1,8,0,0,0</v>
      </c>
      <c r="B91" s="122">
        <v>1</v>
      </c>
      <c r="C91" s="122">
        <v>2</v>
      </c>
      <c r="D91" s="122">
        <v>1</v>
      </c>
      <c r="E91" s="122">
        <v>8</v>
      </c>
      <c r="K91" s="122" t="s">
        <v>35</v>
      </c>
      <c r="P91" s="122">
        <f>'Formato 1'!E42</f>
        <v>0</v>
      </c>
      <c r="Q91" s="122">
        <f>'Formato 1'!F42</f>
        <v>0</v>
      </c>
    </row>
    <row r="92" spans="1:17" x14ac:dyDescent="0.25">
      <c r="A92" s="122" t="str">
        <f t="shared" si="1"/>
        <v>1,2,1,8,1,0,0</v>
      </c>
      <c r="B92" s="122">
        <v>1</v>
      </c>
      <c r="C92" s="122">
        <v>2</v>
      </c>
      <c r="D92" s="122">
        <v>1</v>
      </c>
      <c r="E92" s="122">
        <v>8</v>
      </c>
      <c r="F92" s="122">
        <v>1</v>
      </c>
      <c r="L92" s="122" t="s">
        <v>3526</v>
      </c>
      <c r="P92" s="122">
        <f>'Formato 1'!E43</f>
        <v>0</v>
      </c>
      <c r="Q92" s="122">
        <f>'Formato 1'!F43</f>
        <v>0</v>
      </c>
    </row>
    <row r="93" spans="1:17" x14ac:dyDescent="0.25">
      <c r="A93" s="122" t="str">
        <f t="shared" si="1"/>
        <v>1,2,1,8,2,0,0</v>
      </c>
      <c r="B93" s="122">
        <v>1</v>
      </c>
      <c r="C93" s="122">
        <v>2</v>
      </c>
      <c r="D93" s="122">
        <v>1</v>
      </c>
      <c r="E93" s="122">
        <v>8</v>
      </c>
      <c r="F93" s="122">
        <v>2</v>
      </c>
      <c r="L93" s="122" t="s">
        <v>3527</v>
      </c>
      <c r="P93" s="122">
        <f>'Formato 1'!E44</f>
        <v>0</v>
      </c>
      <c r="Q93" s="122">
        <f>'Formato 1'!F44</f>
        <v>0</v>
      </c>
    </row>
    <row r="94" spans="1:17" x14ac:dyDescent="0.25">
      <c r="A94" s="122" t="str">
        <f t="shared" si="1"/>
        <v>1,2,1,8,3,0,0</v>
      </c>
      <c r="B94" s="122">
        <v>1</v>
      </c>
      <c r="C94" s="122">
        <v>2</v>
      </c>
      <c r="D94" s="122">
        <v>1</v>
      </c>
      <c r="E94" s="122">
        <v>8</v>
      </c>
      <c r="F94" s="122">
        <v>3</v>
      </c>
      <c r="L94" s="122" t="s">
        <v>324</v>
      </c>
      <c r="P94" s="122">
        <f>'Formato 1'!E45</f>
        <v>0</v>
      </c>
      <c r="Q94" s="122">
        <f>'Formato 1'!F45</f>
        <v>0</v>
      </c>
    </row>
    <row r="95" spans="1:17" x14ac:dyDescent="0.25">
      <c r="A95" s="122" t="str">
        <f t="shared" si="1"/>
        <v>1,2,1,9,0,0,0</v>
      </c>
      <c r="B95" s="122">
        <v>1</v>
      </c>
      <c r="C95" s="122">
        <v>2</v>
      </c>
      <c r="D95" s="122">
        <v>1</v>
      </c>
      <c r="E95" s="122">
        <v>9</v>
      </c>
      <c r="K95" s="122" t="s">
        <v>3528</v>
      </c>
      <c r="P95" s="122">
        <f>'Formato 1'!E47</f>
        <v>14867902.050000001</v>
      </c>
      <c r="Q95" s="122">
        <f>'Formato 1'!F47</f>
        <v>16118021.890000001</v>
      </c>
    </row>
    <row r="96" spans="1:17" x14ac:dyDescent="0.25">
      <c r="A96" s="122" t="str">
        <f t="shared" si="1"/>
        <v>1,2,2,0,0,0,0</v>
      </c>
      <c r="B96" s="122">
        <v>1</v>
      </c>
      <c r="C96" s="122">
        <v>2</v>
      </c>
      <c r="D96" s="122">
        <v>2</v>
      </c>
      <c r="J96" s="122" t="s">
        <v>10</v>
      </c>
    </row>
    <row r="97" spans="1:17" x14ac:dyDescent="0.25">
      <c r="A97" s="122" t="str">
        <f t="shared" si="1"/>
        <v>1,2,2,1,1,0,0</v>
      </c>
      <c r="B97" s="122">
        <v>1</v>
      </c>
      <c r="C97" s="122">
        <v>2</v>
      </c>
      <c r="D97" s="122">
        <v>2</v>
      </c>
      <c r="E97" s="122">
        <v>1</v>
      </c>
      <c r="F97" s="122">
        <v>1</v>
      </c>
      <c r="K97" s="122" t="s">
        <v>36</v>
      </c>
      <c r="P97" s="122">
        <f>'Formato 1'!E50</f>
        <v>0</v>
      </c>
      <c r="Q97" s="122">
        <f>'Formato 1'!F50</f>
        <v>0</v>
      </c>
    </row>
    <row r="98" spans="1:17" x14ac:dyDescent="0.25">
      <c r="A98" s="122" t="str">
        <f t="shared" si="1"/>
        <v>1,2,2,1,2,0,0</v>
      </c>
      <c r="B98" s="122">
        <v>1</v>
      </c>
      <c r="C98" s="122">
        <v>2</v>
      </c>
      <c r="D98" s="122">
        <v>2</v>
      </c>
      <c r="E98" s="122">
        <v>1</v>
      </c>
      <c r="F98" s="122">
        <v>2</v>
      </c>
      <c r="K98" s="122" t="s">
        <v>37</v>
      </c>
      <c r="P98" s="122">
        <f>'Formato 1'!E51</f>
        <v>0</v>
      </c>
      <c r="Q98" s="122">
        <f>'Formato 1'!F51</f>
        <v>0</v>
      </c>
    </row>
    <row r="99" spans="1:17" x14ac:dyDescent="0.25">
      <c r="A99" s="122" t="str">
        <f t="shared" si="1"/>
        <v>1,2,2,1,3,0,0</v>
      </c>
      <c r="B99" s="122">
        <v>1</v>
      </c>
      <c r="C99" s="122">
        <v>2</v>
      </c>
      <c r="D99" s="122">
        <v>2</v>
      </c>
      <c r="E99" s="122">
        <v>1</v>
      </c>
      <c r="F99" s="122">
        <v>3</v>
      </c>
      <c r="K99" s="122" t="s">
        <v>38</v>
      </c>
      <c r="P99" s="122">
        <f>'Formato 1'!E52</f>
        <v>0</v>
      </c>
      <c r="Q99" s="122">
        <f>'Formato 1'!F52</f>
        <v>0</v>
      </c>
    </row>
    <row r="100" spans="1:17" x14ac:dyDescent="0.25">
      <c r="A100" s="122" t="str">
        <f t="shared" si="1"/>
        <v>1,2,2,1,4,0,0</v>
      </c>
      <c r="B100" s="122">
        <v>1</v>
      </c>
      <c r="C100" s="122">
        <v>2</v>
      </c>
      <c r="D100" s="122">
        <v>2</v>
      </c>
      <c r="E100" s="122">
        <v>1</v>
      </c>
      <c r="F100" s="122">
        <v>4</v>
      </c>
      <c r="K100" s="122" t="s">
        <v>39</v>
      </c>
      <c r="P100" s="122">
        <f>'Formato 1'!E53</f>
        <v>0</v>
      </c>
      <c r="Q100" s="122">
        <f>'Formato 1'!F53</f>
        <v>0</v>
      </c>
    </row>
    <row r="101" spans="1:17" x14ac:dyDescent="0.25">
      <c r="A101" s="122" t="str">
        <f t="shared" si="1"/>
        <v>1,2,2,1,5,0,0</v>
      </c>
      <c r="B101" s="122">
        <v>1</v>
      </c>
      <c r="C101" s="122">
        <v>2</v>
      </c>
      <c r="D101" s="122">
        <v>2</v>
      </c>
      <c r="E101" s="122">
        <v>1</v>
      </c>
      <c r="F101" s="122">
        <v>5</v>
      </c>
      <c r="K101" s="122" t="s">
        <v>40</v>
      </c>
      <c r="P101" s="122">
        <f>'Formato 1'!E54</f>
        <v>0</v>
      </c>
      <c r="Q101" s="122">
        <f>'Formato 1'!F54</f>
        <v>0</v>
      </c>
    </row>
    <row r="102" spans="1:17" x14ac:dyDescent="0.25">
      <c r="A102" s="122" t="str">
        <f t="shared" si="1"/>
        <v>1,2,2,1,6,0,0</v>
      </c>
      <c r="B102" s="122">
        <v>1</v>
      </c>
      <c r="C102" s="122">
        <v>2</v>
      </c>
      <c r="D102" s="122">
        <v>2</v>
      </c>
      <c r="E102" s="122">
        <v>1</v>
      </c>
      <c r="F102" s="122">
        <v>6</v>
      </c>
      <c r="K102" s="122" t="s">
        <v>41</v>
      </c>
      <c r="P102" s="122">
        <f>'Formato 1'!E55</f>
        <v>0</v>
      </c>
      <c r="Q102" s="122">
        <f>'Formato 1'!F55</f>
        <v>0</v>
      </c>
    </row>
    <row r="103" spans="1:17" x14ac:dyDescent="0.25">
      <c r="A103" s="122" t="str">
        <f t="shared" si="1"/>
        <v>1,2,2,1,7,0,0</v>
      </c>
      <c r="B103" s="122">
        <v>1</v>
      </c>
      <c r="C103" s="122">
        <v>2</v>
      </c>
      <c r="D103" s="122">
        <v>2</v>
      </c>
      <c r="E103" s="122">
        <v>1</v>
      </c>
      <c r="F103" s="122">
        <v>7</v>
      </c>
      <c r="K103" s="122" t="s">
        <v>3529</v>
      </c>
      <c r="P103" s="122">
        <f>'Formato 1'!E57</f>
        <v>0</v>
      </c>
      <c r="Q103" s="122">
        <f>'Formato 1'!F57</f>
        <v>0</v>
      </c>
    </row>
    <row r="104" spans="1:17" x14ac:dyDescent="0.25">
      <c r="A104" s="122" t="str">
        <f t="shared" si="1"/>
        <v>1,2,3,0,0,0,0</v>
      </c>
      <c r="B104" s="122">
        <v>1</v>
      </c>
      <c r="C104" s="122">
        <v>2</v>
      </c>
      <c r="D104" s="122">
        <v>3</v>
      </c>
      <c r="J104" s="122" t="s">
        <v>666</v>
      </c>
      <c r="P104" s="122">
        <f>'Formato 1'!E59</f>
        <v>14867902.050000001</v>
      </c>
      <c r="Q104" s="122">
        <f>'Formato 1'!F59</f>
        <v>16118021.890000001</v>
      </c>
    </row>
    <row r="105" spans="1:17" x14ac:dyDescent="0.25">
      <c r="A105" s="122" t="str">
        <f t="shared" si="1"/>
        <v>1,2,4,0,0,0,0</v>
      </c>
      <c r="B105" s="122">
        <v>1</v>
      </c>
      <c r="C105" s="122">
        <v>2</v>
      </c>
      <c r="D105" s="122">
        <v>4</v>
      </c>
      <c r="J105" s="122" t="s">
        <v>50</v>
      </c>
    </row>
    <row r="106" spans="1:17" x14ac:dyDescent="0.25">
      <c r="A106" s="122" t="str">
        <f t="shared" si="1"/>
        <v>1,2,4,1,0,0,0</v>
      </c>
      <c r="B106" s="122">
        <v>1</v>
      </c>
      <c r="C106" s="122">
        <v>2</v>
      </c>
      <c r="D106" s="122">
        <v>4</v>
      </c>
      <c r="E106" s="122">
        <v>1</v>
      </c>
      <c r="K106" s="122" t="s">
        <v>11</v>
      </c>
      <c r="P106" s="122">
        <f>'Formato 1'!E63</f>
        <v>80516947.400000006</v>
      </c>
      <c r="Q106" s="122">
        <f>'Formato 1'!F63</f>
        <v>83103362.510000005</v>
      </c>
    </row>
    <row r="107" spans="1:17" x14ac:dyDescent="0.25">
      <c r="A107" s="122" t="str">
        <f t="shared" si="1"/>
        <v>1,2,4,1,1,0,0</v>
      </c>
      <c r="B107" s="122">
        <v>1</v>
      </c>
      <c r="C107" s="122">
        <v>2</v>
      </c>
      <c r="D107" s="122">
        <v>4</v>
      </c>
      <c r="E107" s="122">
        <v>1</v>
      </c>
      <c r="F107" s="122">
        <v>1</v>
      </c>
      <c r="L107" s="122" t="s">
        <v>4</v>
      </c>
      <c r="P107" s="122">
        <f>'Formato 1'!E64</f>
        <v>80516947.400000006</v>
      </c>
      <c r="Q107" s="122">
        <f>'Formato 1'!F64</f>
        <v>83103362.510000005</v>
      </c>
    </row>
    <row r="108" spans="1:17" x14ac:dyDescent="0.25">
      <c r="A108" s="122" t="str">
        <f t="shared" si="1"/>
        <v>1,2,4,1,2,0,0</v>
      </c>
      <c r="B108" s="122">
        <v>1</v>
      </c>
      <c r="C108" s="122">
        <v>2</v>
      </c>
      <c r="D108" s="122">
        <v>4</v>
      </c>
      <c r="E108" s="122">
        <v>1</v>
      </c>
      <c r="F108" s="122">
        <v>2</v>
      </c>
      <c r="L108" s="122" t="s">
        <v>42</v>
      </c>
      <c r="P108" s="122">
        <f>'Formato 1'!E65</f>
        <v>0</v>
      </c>
      <c r="Q108" s="122">
        <f>'Formato 1'!F65</f>
        <v>0</v>
      </c>
    </row>
    <row r="109" spans="1:17" x14ac:dyDescent="0.25">
      <c r="A109" s="122" t="str">
        <f t="shared" si="1"/>
        <v>1,2,4,1,4,0,0</v>
      </c>
      <c r="B109" s="122">
        <v>1</v>
      </c>
      <c r="C109" s="122">
        <v>2</v>
      </c>
      <c r="D109" s="122">
        <v>4</v>
      </c>
      <c r="E109" s="122">
        <v>1</v>
      </c>
      <c r="F109" s="122">
        <v>4</v>
      </c>
      <c r="L109" s="122" t="s">
        <v>43</v>
      </c>
      <c r="P109" s="122">
        <f>'Formato 1'!E66</f>
        <v>0</v>
      </c>
      <c r="Q109" s="122">
        <f>'Formato 1'!F66</f>
        <v>0</v>
      </c>
    </row>
    <row r="110" spans="1:17" x14ac:dyDescent="0.25">
      <c r="A110" s="122" t="str">
        <f t="shared" si="1"/>
        <v>1,2,4,2,0,0,0</v>
      </c>
      <c r="B110" s="122">
        <v>1</v>
      </c>
      <c r="C110" s="122">
        <v>2</v>
      </c>
      <c r="D110" s="122">
        <v>4</v>
      </c>
      <c r="E110" s="122">
        <v>2</v>
      </c>
      <c r="K110" s="122" t="s">
        <v>51</v>
      </c>
      <c r="P110" s="122">
        <f>'Formato 1'!E68</f>
        <v>13954544.98</v>
      </c>
      <c r="Q110" s="122">
        <f>'Formato 1'!F68</f>
        <v>16147549.6</v>
      </c>
    </row>
    <row r="111" spans="1:17" x14ac:dyDescent="0.25">
      <c r="A111" s="122" t="str">
        <f t="shared" si="1"/>
        <v>1,2,4,2,1,0,0</v>
      </c>
      <c r="B111" s="122">
        <v>1</v>
      </c>
      <c r="C111" s="122">
        <v>2</v>
      </c>
      <c r="D111" s="122">
        <v>4</v>
      </c>
      <c r="E111" s="122">
        <v>2</v>
      </c>
      <c r="F111" s="122">
        <v>1</v>
      </c>
      <c r="L111" s="122" t="s">
        <v>44</v>
      </c>
      <c r="P111" s="122">
        <f>'Formato 1'!E69</f>
        <v>-239306.68</v>
      </c>
      <c r="Q111" s="122">
        <f>'Formato 1'!F69</f>
        <v>4939452.34</v>
      </c>
    </row>
    <row r="112" spans="1:17" x14ac:dyDescent="0.25">
      <c r="A112" s="122" t="str">
        <f t="shared" si="1"/>
        <v>1,2,4,2,2,0,0</v>
      </c>
      <c r="B112" s="122">
        <v>1</v>
      </c>
      <c r="C112" s="122">
        <v>2</v>
      </c>
      <c r="D112" s="122">
        <v>4</v>
      </c>
      <c r="E112" s="122">
        <v>2</v>
      </c>
      <c r="F112" s="122">
        <v>2</v>
      </c>
      <c r="L112" s="122" t="s">
        <v>45</v>
      </c>
      <c r="P112" s="122">
        <f>'Formato 1'!E70</f>
        <v>13435232.310000001</v>
      </c>
      <c r="Q112" s="122">
        <f>'Formato 1'!F70</f>
        <v>10449477.91</v>
      </c>
    </row>
    <row r="113" spans="1:17" x14ac:dyDescent="0.25">
      <c r="A113" s="122" t="str">
        <f t="shared" si="1"/>
        <v>1,2,4,2,3,0,0</v>
      </c>
      <c r="B113" s="122">
        <v>1</v>
      </c>
      <c r="C113" s="122">
        <v>2</v>
      </c>
      <c r="D113" s="122">
        <v>4</v>
      </c>
      <c r="E113" s="122">
        <v>2</v>
      </c>
      <c r="F113" s="122">
        <v>3</v>
      </c>
      <c r="L113" s="122" t="s">
        <v>5</v>
      </c>
      <c r="P113" s="122">
        <f>'Formato 1'!E71</f>
        <v>758619.35</v>
      </c>
      <c r="Q113" s="122">
        <f>'Formato 1'!F71</f>
        <v>758619.35</v>
      </c>
    </row>
    <row r="114" spans="1:17" x14ac:dyDescent="0.25">
      <c r="A114" s="122" t="str">
        <f t="shared" si="1"/>
        <v>1,2,4,2,4,0,0</v>
      </c>
      <c r="B114" s="122">
        <v>1</v>
      </c>
      <c r="C114" s="122">
        <v>2</v>
      </c>
      <c r="D114" s="122">
        <v>4</v>
      </c>
      <c r="E114" s="122">
        <v>2</v>
      </c>
      <c r="F114" s="122">
        <v>4</v>
      </c>
      <c r="L114" s="122" t="s">
        <v>6</v>
      </c>
      <c r="P114" s="122">
        <f>'Formato 1'!E72</f>
        <v>0</v>
      </c>
      <c r="Q114" s="122">
        <f>'Formato 1'!F72</f>
        <v>0</v>
      </c>
    </row>
    <row r="115" spans="1:17" x14ac:dyDescent="0.25">
      <c r="A115" s="122" t="str">
        <f t="shared" si="1"/>
        <v>1,2,4,2,5,0,0</v>
      </c>
      <c r="B115" s="122">
        <v>1</v>
      </c>
      <c r="C115" s="122">
        <v>2</v>
      </c>
      <c r="D115" s="122">
        <v>4</v>
      </c>
      <c r="E115" s="122">
        <v>2</v>
      </c>
      <c r="F115" s="122">
        <v>5</v>
      </c>
      <c r="L115" s="122" t="s">
        <v>46</v>
      </c>
      <c r="P115" s="122">
        <f>'Formato 1'!E73</f>
        <v>0</v>
      </c>
      <c r="Q115" s="122">
        <f>'Formato 1'!F73</f>
        <v>0</v>
      </c>
    </row>
    <row r="116" spans="1:17" x14ac:dyDescent="0.25">
      <c r="A116" s="122" t="str">
        <f t="shared" si="1"/>
        <v>1,2,4,3,0,0,0</v>
      </c>
      <c r="B116" s="122">
        <v>1</v>
      </c>
      <c r="C116" s="122">
        <v>2</v>
      </c>
      <c r="D116" s="122">
        <v>4</v>
      </c>
      <c r="E116" s="122">
        <v>3</v>
      </c>
      <c r="K116" s="122" t="s">
        <v>47</v>
      </c>
      <c r="P116" s="122">
        <f>'Formato 1'!E75</f>
        <v>0</v>
      </c>
      <c r="Q116" s="122">
        <f>'Formato 1'!F75</f>
        <v>0</v>
      </c>
    </row>
    <row r="117" spans="1:17" x14ac:dyDescent="0.25">
      <c r="A117" s="122" t="str">
        <f t="shared" si="1"/>
        <v>1,2,4,3,1,0,0</v>
      </c>
      <c r="B117" s="122">
        <v>1</v>
      </c>
      <c r="C117" s="122">
        <v>2</v>
      </c>
      <c r="D117" s="122">
        <v>4</v>
      </c>
      <c r="E117" s="122">
        <v>3</v>
      </c>
      <c r="F117" s="122">
        <v>1</v>
      </c>
      <c r="L117" s="122" t="s">
        <v>48</v>
      </c>
      <c r="P117" s="122">
        <f>'Formato 1'!E76</f>
        <v>0</v>
      </c>
      <c r="Q117" s="122">
        <f>'Formato 1'!F76</f>
        <v>0</v>
      </c>
    </row>
    <row r="118" spans="1:17" x14ac:dyDescent="0.25">
      <c r="A118" s="122" t="str">
        <f t="shared" si="1"/>
        <v>1,2,4,3,2,0,0</v>
      </c>
      <c r="B118" s="122">
        <v>1</v>
      </c>
      <c r="C118" s="122">
        <v>2</v>
      </c>
      <c r="D118" s="122">
        <v>4</v>
      </c>
      <c r="E118" s="122">
        <v>3</v>
      </c>
      <c r="F118" s="122">
        <v>2</v>
      </c>
      <c r="L118" s="122" t="s">
        <v>49</v>
      </c>
      <c r="P118" s="122">
        <f>'Formato 1'!E77</f>
        <v>0</v>
      </c>
      <c r="Q118" s="122">
        <f>'Formato 1'!F77</f>
        <v>0</v>
      </c>
    </row>
    <row r="119" spans="1:17" x14ac:dyDescent="0.25">
      <c r="A119" s="122" t="str">
        <f t="shared" si="1"/>
        <v>1,2,4,4,0,0,0</v>
      </c>
      <c r="B119" s="122">
        <v>1</v>
      </c>
      <c r="C119" s="122">
        <v>2</v>
      </c>
      <c r="D119" s="122">
        <v>4</v>
      </c>
      <c r="E119" s="122">
        <v>4</v>
      </c>
      <c r="K119" s="122" t="s">
        <v>669</v>
      </c>
      <c r="P119" s="122">
        <f>'Formato 1'!E79</f>
        <v>94471492.38000001</v>
      </c>
      <c r="Q119" s="122">
        <f>'Formato 1'!F79</f>
        <v>99250912.109999999</v>
      </c>
    </row>
    <row r="120" spans="1:17" x14ac:dyDescent="0.25">
      <c r="A120" s="122" t="str">
        <f t="shared" si="1"/>
        <v>1,2,4,5,0,0,0</v>
      </c>
      <c r="B120" s="122">
        <v>1</v>
      </c>
      <c r="C120" s="122">
        <v>2</v>
      </c>
      <c r="D120" s="122">
        <v>4</v>
      </c>
      <c r="E120" s="122">
        <v>5</v>
      </c>
      <c r="K120" s="122" t="s">
        <v>670</v>
      </c>
      <c r="P120" s="122">
        <f>'Formato 1'!E81</f>
        <v>109339394.43000001</v>
      </c>
      <c r="Q120" s="122">
        <f>'Formato 1'!F81</f>
        <v>115368934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67BC-48EF-441A-927F-4195841E444F}">
  <sheetPr codeName="Hoja21">
    <pageSetUpPr fitToPage="1"/>
  </sheetPr>
  <dimension ref="A1:I47"/>
  <sheetViews>
    <sheetView showGridLines="0" tabSelected="1" zoomScale="90" zoomScaleNormal="90" workbookViewId="0">
      <selection activeCell="C19" sqref="C19"/>
    </sheetView>
  </sheetViews>
  <sheetFormatPr baseColWidth="10" defaultColWidth="0" defaultRowHeight="15" customHeight="1" zeroHeight="1" x14ac:dyDescent="0.25"/>
  <cols>
    <col min="1" max="1" width="84.33203125" style="122" bestFit="1" customWidth="1"/>
    <col min="2" max="4" width="24.1640625" style="122" customWidth="1"/>
    <col min="5" max="5" width="32.33203125" style="122" customWidth="1"/>
    <col min="6" max="7" width="24.1640625" style="122" customWidth="1"/>
    <col min="8" max="8" width="36.5" style="122" customWidth="1"/>
    <col min="9" max="9" width="0" style="122" hidden="1" customWidth="1"/>
    <col min="10" max="16384" width="12.5" style="122" hidden="1"/>
  </cols>
  <sheetData>
    <row r="1" spans="1:9" s="541" customFormat="1" ht="37.5" customHeight="1" x14ac:dyDescent="0.2">
      <c r="A1" s="868" t="s">
        <v>3530</v>
      </c>
      <c r="B1" s="868"/>
      <c r="C1" s="868"/>
      <c r="D1" s="868"/>
      <c r="E1" s="868"/>
      <c r="F1" s="868"/>
      <c r="G1" s="868"/>
      <c r="H1" s="868"/>
    </row>
    <row r="2" spans="1:9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5"/>
      <c r="H2" s="856"/>
    </row>
    <row r="3" spans="1:9" x14ac:dyDescent="0.25">
      <c r="A3" s="857" t="s">
        <v>3531</v>
      </c>
      <c r="B3" s="858"/>
      <c r="C3" s="858"/>
      <c r="D3" s="858"/>
      <c r="E3" s="858"/>
      <c r="F3" s="858"/>
      <c r="G3" s="858"/>
      <c r="H3" s="859"/>
    </row>
    <row r="4" spans="1:9" x14ac:dyDescent="0.25">
      <c r="A4" s="860" t="str">
        <f>PERIODO_INFORME</f>
        <v>Al 31 de diciembre de 2019 y al 31 de diciembre de 2020 (b)</v>
      </c>
      <c r="B4" s="861"/>
      <c r="C4" s="861"/>
      <c r="D4" s="861"/>
      <c r="E4" s="861"/>
      <c r="F4" s="861"/>
      <c r="G4" s="861"/>
      <c r="H4" s="862"/>
    </row>
    <row r="5" spans="1:9" x14ac:dyDescent="0.25">
      <c r="A5" s="863" t="s">
        <v>3383</v>
      </c>
      <c r="B5" s="864"/>
      <c r="C5" s="864"/>
      <c r="D5" s="864"/>
      <c r="E5" s="864"/>
      <c r="F5" s="864"/>
      <c r="G5" s="864"/>
      <c r="H5" s="865"/>
    </row>
    <row r="6" spans="1:9" ht="45" x14ac:dyDescent="0.25">
      <c r="A6" s="575" t="s">
        <v>3532</v>
      </c>
      <c r="B6" s="576" t="str">
        <f>ULTIMO_SALDO</f>
        <v>Saldo al 31 de diciembre de 2019 (d)</v>
      </c>
      <c r="C6" s="575" t="s">
        <v>3533</v>
      </c>
      <c r="D6" s="575" t="s">
        <v>3534</v>
      </c>
      <c r="E6" s="575" t="s">
        <v>3535</v>
      </c>
      <c r="F6" s="575" t="s">
        <v>3536</v>
      </c>
      <c r="G6" s="575" t="s">
        <v>3537</v>
      </c>
      <c r="H6" s="577" t="s">
        <v>3538</v>
      </c>
      <c r="I6" s="578"/>
    </row>
    <row r="7" spans="1:9" x14ac:dyDescent="0.25">
      <c r="A7" s="570"/>
      <c r="B7" s="570"/>
      <c r="C7" s="570"/>
      <c r="D7" s="570"/>
      <c r="E7" s="570"/>
      <c r="F7" s="570"/>
      <c r="G7" s="570"/>
      <c r="H7" s="570"/>
      <c r="I7" s="578"/>
    </row>
    <row r="8" spans="1:9" x14ac:dyDescent="0.25">
      <c r="A8" s="579" t="s">
        <v>3539</v>
      </c>
      <c r="B8" s="562">
        <f>B9+B13</f>
        <v>0</v>
      </c>
      <c r="C8" s="562">
        <f t="shared" ref="C8:H8" si="0">C9+C13</f>
        <v>0</v>
      </c>
      <c r="D8" s="562">
        <f t="shared" si="0"/>
        <v>0</v>
      </c>
      <c r="E8" s="562">
        <f t="shared" si="0"/>
        <v>0</v>
      </c>
      <c r="F8" s="562">
        <f t="shared" si="0"/>
        <v>0</v>
      </c>
      <c r="G8" s="562">
        <f t="shared" si="0"/>
        <v>0</v>
      </c>
      <c r="H8" s="562">
        <f t="shared" si="0"/>
        <v>0</v>
      </c>
    </row>
    <row r="9" spans="1:9" x14ac:dyDescent="0.25">
      <c r="A9" s="580" t="s">
        <v>3540</v>
      </c>
      <c r="B9" s="554">
        <f>SUM(B10:B12)</f>
        <v>0</v>
      </c>
      <c r="C9" s="554">
        <f t="shared" ref="C9:H9" si="1">SUM(C10:C12)</f>
        <v>0</v>
      </c>
      <c r="D9" s="554">
        <f t="shared" si="1"/>
        <v>0</v>
      </c>
      <c r="E9" s="554">
        <f t="shared" si="1"/>
        <v>0</v>
      </c>
      <c r="F9" s="554">
        <f t="shared" si="1"/>
        <v>0</v>
      </c>
      <c r="G9" s="554">
        <f t="shared" si="1"/>
        <v>0</v>
      </c>
      <c r="H9" s="554">
        <f t="shared" si="1"/>
        <v>0</v>
      </c>
    </row>
    <row r="10" spans="1:9" x14ac:dyDescent="0.25">
      <c r="A10" s="581" t="s">
        <v>3541</v>
      </c>
      <c r="B10" s="554"/>
      <c r="C10" s="554"/>
      <c r="D10" s="554"/>
      <c r="E10" s="554"/>
      <c r="F10" s="554"/>
      <c r="G10" s="554"/>
      <c r="H10" s="554"/>
    </row>
    <row r="11" spans="1:9" x14ac:dyDescent="0.25">
      <c r="A11" s="581" t="s">
        <v>3542</v>
      </c>
      <c r="B11" s="554"/>
      <c r="C11" s="554"/>
      <c r="D11" s="554"/>
      <c r="E11" s="554"/>
      <c r="F11" s="554"/>
      <c r="G11" s="554"/>
      <c r="H11" s="554"/>
    </row>
    <row r="12" spans="1:9" x14ac:dyDescent="0.25">
      <c r="A12" s="581" t="s">
        <v>3543</v>
      </c>
      <c r="B12" s="554"/>
      <c r="C12" s="554"/>
      <c r="D12" s="554"/>
      <c r="E12" s="554"/>
      <c r="F12" s="554"/>
      <c r="G12" s="554"/>
      <c r="H12" s="554"/>
    </row>
    <row r="13" spans="1:9" x14ac:dyDescent="0.25">
      <c r="A13" s="580" t="s">
        <v>3544</v>
      </c>
      <c r="B13" s="554">
        <f>SUM(B14:B16)</f>
        <v>0</v>
      </c>
      <c r="C13" s="554">
        <f t="shared" ref="C13:H13" si="2">SUM(C14:C16)</f>
        <v>0</v>
      </c>
      <c r="D13" s="554">
        <f t="shared" si="2"/>
        <v>0</v>
      </c>
      <c r="E13" s="554">
        <f t="shared" si="2"/>
        <v>0</v>
      </c>
      <c r="F13" s="554">
        <f t="shared" si="2"/>
        <v>0</v>
      </c>
      <c r="G13" s="554">
        <f t="shared" si="2"/>
        <v>0</v>
      </c>
      <c r="H13" s="554">
        <f t="shared" si="2"/>
        <v>0</v>
      </c>
    </row>
    <row r="14" spans="1:9" x14ac:dyDescent="0.25">
      <c r="A14" s="581" t="s">
        <v>3545</v>
      </c>
      <c r="B14" s="554"/>
      <c r="C14" s="554"/>
      <c r="D14" s="554"/>
      <c r="E14" s="554"/>
      <c r="F14" s="554"/>
      <c r="G14" s="554"/>
      <c r="H14" s="554"/>
    </row>
    <row r="15" spans="1:9" x14ac:dyDescent="0.25">
      <c r="A15" s="581" t="s">
        <v>3546</v>
      </c>
      <c r="B15" s="554"/>
      <c r="C15" s="554"/>
      <c r="D15" s="554"/>
      <c r="E15" s="554"/>
      <c r="F15" s="554"/>
      <c r="G15" s="554"/>
      <c r="H15" s="554"/>
    </row>
    <row r="16" spans="1:9" x14ac:dyDescent="0.25">
      <c r="A16" s="581" t="s">
        <v>3547</v>
      </c>
      <c r="B16" s="554"/>
      <c r="C16" s="554"/>
      <c r="D16" s="554"/>
      <c r="E16" s="554"/>
      <c r="F16" s="554"/>
      <c r="G16" s="554"/>
      <c r="H16" s="554"/>
    </row>
    <row r="17" spans="1:8" x14ac:dyDescent="0.25">
      <c r="A17" s="551"/>
      <c r="B17" s="570"/>
      <c r="C17" s="570"/>
      <c r="D17" s="570"/>
      <c r="E17" s="570"/>
      <c r="F17" s="570"/>
      <c r="G17" s="570"/>
      <c r="H17" s="570"/>
    </row>
    <row r="18" spans="1:8" x14ac:dyDescent="0.25">
      <c r="A18" s="579" t="s">
        <v>3548</v>
      </c>
      <c r="B18" s="582">
        <v>16118021.890000001</v>
      </c>
      <c r="C18" s="583"/>
      <c r="D18" s="583"/>
      <c r="E18" s="583"/>
      <c r="F18" s="76">
        <v>14867902.050000001</v>
      </c>
      <c r="G18" s="583"/>
      <c r="H18" s="583"/>
    </row>
    <row r="19" spans="1:8" x14ac:dyDescent="0.25">
      <c r="A19" s="548"/>
      <c r="B19" s="584"/>
      <c r="C19" s="584"/>
      <c r="D19" s="584"/>
      <c r="E19" s="584"/>
      <c r="F19" s="584"/>
      <c r="G19" s="584"/>
      <c r="H19" s="584"/>
    </row>
    <row r="20" spans="1:8" x14ac:dyDescent="0.25">
      <c r="A20" s="579" t="s">
        <v>3549</v>
      </c>
      <c r="B20" s="582">
        <v>16118021.890000001</v>
      </c>
      <c r="C20" s="562">
        <f t="shared" ref="C20:H20" si="3">C8+C18</f>
        <v>0</v>
      </c>
      <c r="D20" s="562">
        <f t="shared" si="3"/>
        <v>0</v>
      </c>
      <c r="E20" s="562">
        <f t="shared" si="3"/>
        <v>0</v>
      </c>
      <c r="F20" s="76">
        <v>14867902.050000001</v>
      </c>
      <c r="G20" s="562">
        <f t="shared" si="3"/>
        <v>0</v>
      </c>
      <c r="H20" s="562">
        <f t="shared" si="3"/>
        <v>0</v>
      </c>
    </row>
    <row r="21" spans="1:8" x14ac:dyDescent="0.25">
      <c r="A21" s="551"/>
      <c r="B21" s="551"/>
      <c r="C21" s="551"/>
      <c r="D21" s="551"/>
      <c r="E21" s="551"/>
      <c r="F21" s="551"/>
      <c r="G21" s="551"/>
      <c r="H21" s="551"/>
    </row>
    <row r="22" spans="1:8" ht="17.25" x14ac:dyDescent="0.25">
      <c r="A22" s="579" t="s">
        <v>3550</v>
      </c>
      <c r="B22" s="562">
        <f>SUM(B23:DEUDA_CONT_FIN_01)</f>
        <v>0</v>
      </c>
      <c r="C22" s="562">
        <f>SUM(C23:DEUDA_CONT_FIN_02)</f>
        <v>0</v>
      </c>
      <c r="D22" s="562">
        <f>SUM(D23:DEUDA_CONT_FIN_03)</f>
        <v>0</v>
      </c>
      <c r="E22" s="562">
        <f>SUM(E23:DEUDA_CONT_FIN_04)</f>
        <v>0</v>
      </c>
      <c r="F22" s="562">
        <f>SUM(F23:DEUDA_CONT_FIN_05)</f>
        <v>0</v>
      </c>
      <c r="G22" s="562">
        <f>SUM(G23:DEUDA_CONT_FIN_06)</f>
        <v>0</v>
      </c>
      <c r="H22" s="562">
        <f>SUM(H23:DEUDA_CONT_FIN_07)</f>
        <v>0</v>
      </c>
    </row>
    <row r="23" spans="1:8" s="530" customFormat="1" x14ac:dyDescent="0.25">
      <c r="A23" s="585" t="s">
        <v>3551</v>
      </c>
      <c r="B23" s="554"/>
      <c r="C23" s="554"/>
      <c r="D23" s="554"/>
      <c r="E23" s="554"/>
      <c r="F23" s="554"/>
      <c r="G23" s="554"/>
      <c r="H23" s="554"/>
    </row>
    <row r="24" spans="1:8" s="530" customFormat="1" x14ac:dyDescent="0.25">
      <c r="A24" s="585" t="s">
        <v>3552</v>
      </c>
      <c r="B24" s="554"/>
      <c r="C24" s="554"/>
      <c r="D24" s="554"/>
      <c r="E24" s="554"/>
      <c r="F24" s="554"/>
      <c r="G24" s="554"/>
      <c r="H24" s="554"/>
    </row>
    <row r="25" spans="1:8" s="530" customFormat="1" x14ac:dyDescent="0.25">
      <c r="A25" s="585" t="s">
        <v>3553</v>
      </c>
      <c r="B25" s="554"/>
      <c r="C25" s="554"/>
      <c r="D25" s="554"/>
      <c r="E25" s="554"/>
      <c r="F25" s="554"/>
      <c r="G25" s="554"/>
      <c r="H25" s="554"/>
    </row>
    <row r="26" spans="1:8" x14ac:dyDescent="0.25">
      <c r="A26" s="586" t="s">
        <v>3554</v>
      </c>
      <c r="B26" s="551"/>
      <c r="C26" s="551"/>
      <c r="D26" s="551"/>
      <c r="E26" s="551"/>
      <c r="F26" s="551"/>
      <c r="G26" s="551"/>
      <c r="H26" s="551"/>
    </row>
    <row r="27" spans="1:8" ht="17.25" x14ac:dyDescent="0.25">
      <c r="A27" s="579" t="s">
        <v>3555</v>
      </c>
      <c r="B27" s="562">
        <f>SUM(B28:VALOR_INS_BCC_FIN_01)</f>
        <v>0</v>
      </c>
      <c r="C27" s="562">
        <f>SUM(C28:VALOR_INS_BCC_FIN_02)</f>
        <v>0</v>
      </c>
      <c r="D27" s="562">
        <f>SUM(D28:VALOR_INS_BCC_FIN_03)</f>
        <v>0</v>
      </c>
      <c r="E27" s="562">
        <f>SUM(E28:VALOR_INS_BCC_FIN_04)</f>
        <v>0</v>
      </c>
      <c r="F27" s="562">
        <f>SUM(F28:VALOR_INS_BCC_FIN_05)</f>
        <v>0</v>
      </c>
      <c r="G27" s="562">
        <f>SUM(G28:VALOR_INS_BCC_FIN_06)</f>
        <v>0</v>
      </c>
      <c r="H27" s="562">
        <f>SUM(H28:VALOR_INS_BCC_FIN_07)</f>
        <v>0</v>
      </c>
    </row>
    <row r="28" spans="1:8" s="530" customFormat="1" x14ac:dyDescent="0.25">
      <c r="A28" s="585" t="s">
        <v>3556</v>
      </c>
      <c r="B28" s="554"/>
      <c r="C28" s="554"/>
      <c r="D28" s="554"/>
      <c r="E28" s="554"/>
      <c r="F28" s="554"/>
      <c r="G28" s="554"/>
      <c r="H28" s="554"/>
    </row>
    <row r="29" spans="1:8" s="530" customFormat="1" x14ac:dyDescent="0.25">
      <c r="A29" s="585" t="s">
        <v>3557</v>
      </c>
      <c r="B29" s="554"/>
      <c r="C29" s="554"/>
      <c r="D29" s="554"/>
      <c r="E29" s="554"/>
      <c r="F29" s="554"/>
      <c r="G29" s="554"/>
      <c r="H29" s="554"/>
    </row>
    <row r="30" spans="1:8" s="530" customFormat="1" x14ac:dyDescent="0.25">
      <c r="A30" s="585" t="s">
        <v>3558</v>
      </c>
      <c r="B30" s="554"/>
      <c r="C30" s="554"/>
      <c r="D30" s="554"/>
      <c r="E30" s="554"/>
      <c r="F30" s="554"/>
      <c r="G30" s="554"/>
      <c r="H30" s="554"/>
    </row>
    <row r="31" spans="1:8" x14ac:dyDescent="0.25">
      <c r="A31" s="587" t="s">
        <v>3554</v>
      </c>
      <c r="B31" s="588"/>
      <c r="C31" s="588"/>
      <c r="D31" s="588"/>
      <c r="E31" s="588"/>
      <c r="F31" s="588"/>
      <c r="G31" s="588"/>
      <c r="H31" s="588"/>
    </row>
    <row r="32" spans="1:8" ht="17.25" customHeight="1" x14ac:dyDescent="0.25">
      <c r="A32" s="541"/>
    </row>
    <row r="33" spans="1:8" ht="12" customHeight="1" x14ac:dyDescent="0.25">
      <c r="A33" s="867" t="s">
        <v>3559</v>
      </c>
      <c r="B33" s="867"/>
      <c r="C33" s="867"/>
      <c r="D33" s="867"/>
      <c r="E33" s="867"/>
      <c r="F33" s="867"/>
      <c r="G33" s="867"/>
      <c r="H33" s="867"/>
    </row>
    <row r="34" spans="1:8" ht="12" customHeight="1" x14ac:dyDescent="0.25">
      <c r="A34" s="867"/>
      <c r="B34" s="867"/>
      <c r="C34" s="867"/>
      <c r="D34" s="867"/>
      <c r="E34" s="867"/>
      <c r="F34" s="867"/>
      <c r="G34" s="867"/>
      <c r="H34" s="867"/>
    </row>
    <row r="35" spans="1:8" ht="12" customHeight="1" x14ac:dyDescent="0.25">
      <c r="A35" s="867"/>
      <c r="B35" s="867"/>
      <c r="C35" s="867"/>
      <c r="D35" s="867"/>
      <c r="E35" s="867"/>
      <c r="F35" s="867"/>
      <c r="G35" s="867"/>
      <c r="H35" s="867"/>
    </row>
    <row r="36" spans="1:8" ht="12" customHeight="1" x14ac:dyDescent="0.25">
      <c r="A36" s="867"/>
      <c r="B36" s="867"/>
      <c r="C36" s="867"/>
      <c r="D36" s="867"/>
      <c r="E36" s="867"/>
      <c r="F36" s="867"/>
      <c r="G36" s="867"/>
      <c r="H36" s="867"/>
    </row>
    <row r="37" spans="1:8" ht="12" customHeight="1" x14ac:dyDescent="0.25">
      <c r="A37" s="867"/>
      <c r="B37" s="867"/>
      <c r="C37" s="867"/>
      <c r="D37" s="867"/>
      <c r="E37" s="867"/>
      <c r="F37" s="867"/>
      <c r="G37" s="867"/>
      <c r="H37" s="867"/>
    </row>
    <row r="38" spans="1:8" x14ac:dyDescent="0.25">
      <c r="A38" s="541"/>
    </row>
    <row r="39" spans="1:8" ht="30" x14ac:dyDescent="0.25">
      <c r="A39" s="575" t="s">
        <v>3560</v>
      </c>
      <c r="B39" s="575" t="s">
        <v>3561</v>
      </c>
      <c r="C39" s="575" t="s">
        <v>3562</v>
      </c>
      <c r="D39" s="575" t="s">
        <v>3563</v>
      </c>
      <c r="E39" s="575" t="s">
        <v>3564</v>
      </c>
      <c r="F39" s="577" t="s">
        <v>3565</v>
      </c>
    </row>
    <row r="40" spans="1:8" x14ac:dyDescent="0.25">
      <c r="A40" s="548"/>
      <c r="B40" s="584"/>
      <c r="C40" s="584"/>
      <c r="D40" s="584"/>
      <c r="E40" s="584"/>
      <c r="F40" s="584"/>
    </row>
    <row r="41" spans="1:8" x14ac:dyDescent="0.25">
      <c r="A41" s="579" t="s">
        <v>3566</v>
      </c>
      <c r="B41" s="562">
        <f>SUM(B42:OB_CORTO_PLAZO_FIN_01)</f>
        <v>0</v>
      </c>
      <c r="C41" s="562">
        <f>SUM(C42:OB_CORTO_PLAZO_FIN_02)</f>
        <v>0</v>
      </c>
      <c r="D41" s="562">
        <f>SUM(D42:OB_CORTO_PLAZO_FIN_03)</f>
        <v>0</v>
      </c>
      <c r="E41" s="562">
        <f>SUM(E42:OB_CORTO_PLAZO_FIN_04)</f>
        <v>0</v>
      </c>
      <c r="F41" s="562">
        <f>SUM(F42:OB_CORTO_PLAZO_FIN_05)</f>
        <v>0</v>
      </c>
    </row>
    <row r="42" spans="1:8" s="530" customFormat="1" x14ac:dyDescent="0.25">
      <c r="A42" s="585" t="s">
        <v>3567</v>
      </c>
      <c r="B42" s="554"/>
      <c r="C42" s="554"/>
      <c r="D42" s="554"/>
      <c r="E42" s="554"/>
      <c r="F42" s="554"/>
    </row>
    <row r="43" spans="1:8" s="530" customFormat="1" x14ac:dyDescent="0.25">
      <c r="A43" s="585" t="s">
        <v>3568</v>
      </c>
      <c r="B43" s="554"/>
      <c r="C43" s="554"/>
      <c r="D43" s="554"/>
      <c r="E43" s="554"/>
      <c r="F43" s="554"/>
    </row>
    <row r="44" spans="1:8" s="530" customFormat="1" x14ac:dyDescent="0.25">
      <c r="A44" s="585" t="s">
        <v>3569</v>
      </c>
      <c r="B44" s="554"/>
      <c r="C44" s="554"/>
      <c r="D44" s="554"/>
      <c r="E44" s="554"/>
      <c r="F44" s="554"/>
    </row>
    <row r="45" spans="1:8" x14ac:dyDescent="0.25">
      <c r="A45" s="589" t="s">
        <v>3554</v>
      </c>
      <c r="B45" s="571"/>
      <c r="C45" s="571"/>
      <c r="D45" s="571"/>
      <c r="E45" s="571"/>
      <c r="F45" s="571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2E00-000000000000}"/>
    <dataValidation type="decimal" allowBlank="1" showInputMessage="1" showErrorMessage="1" sqref="B8:H30" xr:uid="{00000000-0002-0000-2E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8E83-ED47-4E9C-9859-B5F1DA2CF2B6}">
  <sheetPr codeName="Sheet1">
    <pageSetUpPr fitToPage="1"/>
  </sheetPr>
  <dimension ref="A1:F59"/>
  <sheetViews>
    <sheetView showGridLines="0" zoomScaleSheetLayoutView="80" workbookViewId="0">
      <selection activeCell="G66" sqref="G66"/>
    </sheetView>
  </sheetViews>
  <sheetFormatPr baseColWidth="10" defaultColWidth="12" defaultRowHeight="11.25" x14ac:dyDescent="0.2"/>
  <cols>
    <col min="1" max="1" width="75.83203125" style="15" customWidth="1"/>
    <col min="2" max="2" width="25.83203125" style="15" customWidth="1"/>
    <col min="3" max="3" width="25.83203125" style="19" customWidth="1"/>
    <col min="4" max="16384" width="12" style="16"/>
  </cols>
  <sheetData>
    <row r="1" spans="1:3" ht="39.950000000000003" customHeight="1" x14ac:dyDescent="0.2">
      <c r="A1" s="12" t="s">
        <v>53</v>
      </c>
      <c r="B1" s="11"/>
      <c r="C1" s="10"/>
    </row>
    <row r="2" spans="1:3" s="17" customFormat="1" ht="15" customHeight="1" x14ac:dyDescent="0.2">
      <c r="A2" s="28"/>
      <c r="B2" s="26" t="s">
        <v>12</v>
      </c>
      <c r="C2" s="27" t="s">
        <v>13</v>
      </c>
    </row>
    <row r="3" spans="1:3" s="18" customFormat="1" x14ac:dyDescent="0.2">
      <c r="A3" s="29" t="s">
        <v>0</v>
      </c>
      <c r="B3" s="24">
        <v>8741268.4800000004</v>
      </c>
      <c r="C3" s="25">
        <v>2711728.91</v>
      </c>
    </row>
    <row r="4" spans="1:3" ht="12.75" customHeight="1" x14ac:dyDescent="0.2">
      <c r="A4" s="30" t="s">
        <v>7</v>
      </c>
      <c r="B4" s="20">
        <v>7343890.5700000003</v>
      </c>
      <c r="C4" s="21">
        <v>2686085.81</v>
      </c>
    </row>
    <row r="5" spans="1:3" x14ac:dyDescent="0.2">
      <c r="A5" s="31" t="s">
        <v>14</v>
      </c>
      <c r="B5" s="34">
        <v>2890267.83</v>
      </c>
      <c r="C5" s="35">
        <v>0</v>
      </c>
    </row>
    <row r="6" spans="1:3" x14ac:dyDescent="0.2">
      <c r="A6" s="31" t="s">
        <v>15</v>
      </c>
      <c r="B6" s="34">
        <v>4453622.74</v>
      </c>
      <c r="C6" s="35">
        <v>0</v>
      </c>
    </row>
    <row r="7" spans="1:3" x14ac:dyDescent="0.2">
      <c r="A7" s="31" t="s">
        <v>16</v>
      </c>
      <c r="B7" s="34">
        <v>0</v>
      </c>
      <c r="C7" s="35">
        <v>0</v>
      </c>
    </row>
    <row r="8" spans="1:3" x14ac:dyDescent="0.2">
      <c r="A8" s="31" t="s">
        <v>1</v>
      </c>
      <c r="B8" s="34">
        <v>0</v>
      </c>
      <c r="C8" s="35">
        <v>2686085.81</v>
      </c>
    </row>
    <row r="9" spans="1:3" x14ac:dyDescent="0.2">
      <c r="A9" s="31" t="s">
        <v>2</v>
      </c>
      <c r="B9" s="34">
        <v>0</v>
      </c>
      <c r="C9" s="35">
        <v>0</v>
      </c>
    </row>
    <row r="10" spans="1:3" x14ac:dyDescent="0.2">
      <c r="A10" s="31" t="s">
        <v>17</v>
      </c>
      <c r="B10" s="34">
        <v>0</v>
      </c>
      <c r="C10" s="35">
        <v>0</v>
      </c>
    </row>
    <row r="11" spans="1:3" x14ac:dyDescent="0.2">
      <c r="A11" s="31" t="s">
        <v>18</v>
      </c>
      <c r="B11" s="34">
        <v>0</v>
      </c>
      <c r="C11" s="35">
        <v>0</v>
      </c>
    </row>
    <row r="12" spans="1:3" x14ac:dyDescent="0.2">
      <c r="A12" s="31"/>
      <c r="B12" s="20"/>
      <c r="C12" s="21"/>
    </row>
    <row r="13" spans="1:3" x14ac:dyDescent="0.2">
      <c r="A13" s="30" t="s">
        <v>8</v>
      </c>
      <c r="B13" s="20">
        <v>1397377.91</v>
      </c>
      <c r="C13" s="21">
        <v>25643.1</v>
      </c>
    </row>
    <row r="14" spans="1:3" x14ac:dyDescent="0.2">
      <c r="A14" s="31" t="s">
        <v>19</v>
      </c>
      <c r="B14" s="34">
        <v>0</v>
      </c>
      <c r="C14" s="35">
        <v>0</v>
      </c>
    </row>
    <row r="15" spans="1:3" x14ac:dyDescent="0.2">
      <c r="A15" s="31" t="s">
        <v>20</v>
      </c>
      <c r="B15" s="34">
        <v>1324433.6599999999</v>
      </c>
      <c r="C15" s="35">
        <v>0</v>
      </c>
    </row>
    <row r="16" spans="1:3" x14ac:dyDescent="0.2">
      <c r="A16" s="31" t="s">
        <v>21</v>
      </c>
      <c r="B16" s="34">
        <v>0</v>
      </c>
      <c r="C16" s="35">
        <v>0</v>
      </c>
    </row>
    <row r="17" spans="1:3" x14ac:dyDescent="0.2">
      <c r="A17" s="31" t="s">
        <v>22</v>
      </c>
      <c r="B17" s="34">
        <v>0</v>
      </c>
      <c r="C17" s="35">
        <v>25643.1</v>
      </c>
    </row>
    <row r="18" spans="1:3" x14ac:dyDescent="0.2">
      <c r="A18" s="31" t="s">
        <v>23</v>
      </c>
      <c r="B18" s="34">
        <v>0</v>
      </c>
      <c r="C18" s="35">
        <v>0</v>
      </c>
    </row>
    <row r="19" spans="1:3" x14ac:dyDescent="0.2">
      <c r="A19" s="31" t="s">
        <v>24</v>
      </c>
      <c r="B19" s="34">
        <v>72944.25</v>
      </c>
      <c r="C19" s="35">
        <v>0</v>
      </c>
    </row>
    <row r="20" spans="1:3" x14ac:dyDescent="0.2">
      <c r="A20" s="31" t="s">
        <v>25</v>
      </c>
      <c r="B20" s="34">
        <v>0</v>
      </c>
      <c r="C20" s="35">
        <v>0</v>
      </c>
    </row>
    <row r="21" spans="1:3" x14ac:dyDescent="0.2">
      <c r="A21" s="31" t="s">
        <v>26</v>
      </c>
      <c r="B21" s="34">
        <v>0</v>
      </c>
      <c r="C21" s="35">
        <v>0</v>
      </c>
    </row>
    <row r="22" spans="1:3" x14ac:dyDescent="0.2">
      <c r="A22" s="31" t="s">
        <v>27</v>
      </c>
      <c r="B22" s="34">
        <v>0</v>
      </c>
      <c r="C22" s="35">
        <v>0</v>
      </c>
    </row>
    <row r="23" spans="1:3" s="18" customFormat="1" x14ac:dyDescent="0.2">
      <c r="A23" s="32"/>
      <c r="B23" s="22"/>
      <c r="C23" s="23"/>
    </row>
    <row r="24" spans="1:3" s="18" customFormat="1" x14ac:dyDescent="0.2">
      <c r="A24" s="29" t="s">
        <v>3</v>
      </c>
      <c r="B24" s="22">
        <v>0</v>
      </c>
      <c r="C24" s="23">
        <v>1250119.8400000001</v>
      </c>
    </row>
    <row r="25" spans="1:3" x14ac:dyDescent="0.2">
      <c r="A25" s="30" t="s">
        <v>9</v>
      </c>
      <c r="B25" s="20">
        <v>0</v>
      </c>
      <c r="C25" s="21">
        <v>1250119.8400000001</v>
      </c>
    </row>
    <row r="26" spans="1:3" x14ac:dyDescent="0.2">
      <c r="A26" s="31" t="s">
        <v>28</v>
      </c>
      <c r="B26" s="34">
        <v>0</v>
      </c>
      <c r="C26" s="35">
        <v>1250119.8400000001</v>
      </c>
    </row>
    <row r="27" spans="1:3" x14ac:dyDescent="0.2">
      <c r="A27" s="31" t="s">
        <v>29</v>
      </c>
      <c r="B27" s="34">
        <v>0</v>
      </c>
      <c r="C27" s="35">
        <v>0</v>
      </c>
    </row>
    <row r="28" spans="1:3" x14ac:dyDescent="0.2">
      <c r="A28" s="31" t="s">
        <v>30</v>
      </c>
      <c r="B28" s="34">
        <v>0</v>
      </c>
      <c r="C28" s="35">
        <v>0</v>
      </c>
    </row>
    <row r="29" spans="1:3" x14ac:dyDescent="0.2">
      <c r="A29" s="31" t="s">
        <v>31</v>
      </c>
      <c r="B29" s="34">
        <v>0</v>
      </c>
      <c r="C29" s="35">
        <v>0</v>
      </c>
    </row>
    <row r="30" spans="1:3" x14ac:dyDescent="0.2">
      <c r="A30" s="31" t="s">
        <v>32</v>
      </c>
      <c r="B30" s="34">
        <v>0</v>
      </c>
      <c r="C30" s="35">
        <v>0</v>
      </c>
    </row>
    <row r="31" spans="1:3" x14ac:dyDescent="0.2">
      <c r="A31" s="31" t="s">
        <v>33</v>
      </c>
      <c r="B31" s="34">
        <v>0</v>
      </c>
      <c r="C31" s="35">
        <v>0</v>
      </c>
    </row>
    <row r="32" spans="1:3" x14ac:dyDescent="0.2">
      <c r="A32" s="31" t="s">
        <v>34</v>
      </c>
      <c r="B32" s="34">
        <v>0</v>
      </c>
      <c r="C32" s="35">
        <v>0</v>
      </c>
    </row>
    <row r="33" spans="1:6" x14ac:dyDescent="0.2">
      <c r="A33" s="31" t="s">
        <v>35</v>
      </c>
      <c r="B33" s="34">
        <v>0</v>
      </c>
      <c r="C33" s="35">
        <v>0</v>
      </c>
    </row>
    <row r="34" spans="1:6" x14ac:dyDescent="0.2">
      <c r="A34" s="31"/>
      <c r="B34" s="20"/>
      <c r="C34" s="21"/>
    </row>
    <row r="35" spans="1:6" x14ac:dyDescent="0.2">
      <c r="A35" s="30" t="s">
        <v>10</v>
      </c>
      <c r="B35" s="20">
        <v>0</v>
      </c>
      <c r="C35" s="21">
        <v>0</v>
      </c>
    </row>
    <row r="36" spans="1:6" x14ac:dyDescent="0.2">
      <c r="A36" s="31" t="s">
        <v>36</v>
      </c>
      <c r="B36" s="36">
        <v>0</v>
      </c>
      <c r="C36" s="37">
        <v>0</v>
      </c>
    </row>
    <row r="37" spans="1:6" x14ac:dyDescent="0.2">
      <c r="A37" s="31" t="s">
        <v>37</v>
      </c>
      <c r="B37" s="36">
        <v>0</v>
      </c>
      <c r="C37" s="37">
        <v>0</v>
      </c>
      <c r="F37" s="16" t="s">
        <v>52</v>
      </c>
    </row>
    <row r="38" spans="1:6" x14ac:dyDescent="0.2">
      <c r="A38" s="31" t="s">
        <v>38</v>
      </c>
      <c r="B38" s="36">
        <v>0</v>
      </c>
      <c r="C38" s="37">
        <v>0</v>
      </c>
    </row>
    <row r="39" spans="1:6" x14ac:dyDescent="0.2">
      <c r="A39" s="31" t="s">
        <v>39</v>
      </c>
      <c r="B39" s="36">
        <v>0</v>
      </c>
      <c r="C39" s="37">
        <v>0</v>
      </c>
    </row>
    <row r="40" spans="1:6" x14ac:dyDescent="0.2">
      <c r="A40" s="31" t="s">
        <v>40</v>
      </c>
      <c r="B40" s="36">
        <v>0</v>
      </c>
      <c r="C40" s="37">
        <v>0</v>
      </c>
    </row>
    <row r="41" spans="1:6" x14ac:dyDescent="0.2">
      <c r="A41" s="31" t="s">
        <v>41</v>
      </c>
      <c r="B41" s="36">
        <v>0</v>
      </c>
      <c r="C41" s="37">
        <v>0</v>
      </c>
    </row>
    <row r="42" spans="1:6" x14ac:dyDescent="0.2">
      <c r="A42" s="31"/>
      <c r="B42" s="20"/>
      <c r="C42" s="21"/>
    </row>
    <row r="43" spans="1:6" s="18" customFormat="1" x14ac:dyDescent="0.2">
      <c r="A43" s="29" t="s">
        <v>50</v>
      </c>
      <c r="B43" s="38">
        <v>2985754.4</v>
      </c>
      <c r="C43" s="39">
        <v>7765174.1299999999</v>
      </c>
    </row>
    <row r="44" spans="1:6" x14ac:dyDescent="0.2">
      <c r="A44" s="30" t="s">
        <v>11</v>
      </c>
      <c r="B44" s="40">
        <v>0</v>
      </c>
      <c r="C44" s="41">
        <v>2586415.11</v>
      </c>
    </row>
    <row r="45" spans="1:6" x14ac:dyDescent="0.2">
      <c r="A45" s="31" t="s">
        <v>4</v>
      </c>
      <c r="B45" s="34">
        <v>0</v>
      </c>
      <c r="C45" s="35">
        <v>2586415.11</v>
      </c>
    </row>
    <row r="46" spans="1:6" x14ac:dyDescent="0.2">
      <c r="A46" s="31" t="s">
        <v>42</v>
      </c>
      <c r="B46" s="34">
        <v>0</v>
      </c>
      <c r="C46" s="35">
        <v>0</v>
      </c>
    </row>
    <row r="47" spans="1:6" x14ac:dyDescent="0.2">
      <c r="A47" s="31" t="s">
        <v>43</v>
      </c>
      <c r="B47" s="34">
        <v>0</v>
      </c>
      <c r="C47" s="35">
        <v>0</v>
      </c>
    </row>
    <row r="48" spans="1:6" x14ac:dyDescent="0.2">
      <c r="A48" s="31"/>
      <c r="B48" s="34"/>
      <c r="C48" s="35"/>
    </row>
    <row r="49" spans="1:3" x14ac:dyDescent="0.2">
      <c r="A49" s="30" t="s">
        <v>51</v>
      </c>
      <c r="B49" s="40">
        <v>2985754.4</v>
      </c>
      <c r="C49" s="41">
        <v>5178759.0199999996</v>
      </c>
    </row>
    <row r="50" spans="1:3" x14ac:dyDescent="0.2">
      <c r="A50" s="31" t="s">
        <v>44</v>
      </c>
      <c r="B50" s="34">
        <v>0</v>
      </c>
      <c r="C50" s="35">
        <v>5178759.0199999996</v>
      </c>
    </row>
    <row r="51" spans="1:3" x14ac:dyDescent="0.2">
      <c r="A51" s="31" t="s">
        <v>45</v>
      </c>
      <c r="B51" s="34">
        <v>2985754.4</v>
      </c>
      <c r="C51" s="35">
        <v>0</v>
      </c>
    </row>
    <row r="52" spans="1:3" x14ac:dyDescent="0.2">
      <c r="A52" s="31" t="s">
        <v>5</v>
      </c>
      <c r="B52" s="34">
        <v>0</v>
      </c>
      <c r="C52" s="35">
        <v>0</v>
      </c>
    </row>
    <row r="53" spans="1:3" x14ac:dyDescent="0.2">
      <c r="A53" s="31" t="s">
        <v>6</v>
      </c>
      <c r="B53" s="34">
        <v>0</v>
      </c>
      <c r="C53" s="35">
        <v>0</v>
      </c>
    </row>
    <row r="54" spans="1:3" x14ac:dyDescent="0.2">
      <c r="A54" s="31" t="s">
        <v>46</v>
      </c>
      <c r="B54" s="34">
        <v>0</v>
      </c>
      <c r="C54" s="35">
        <v>0</v>
      </c>
    </row>
    <row r="55" spans="1:3" x14ac:dyDescent="0.2">
      <c r="A55" s="31"/>
      <c r="B55" s="34"/>
      <c r="C55" s="35"/>
    </row>
    <row r="56" spans="1:3" x14ac:dyDescent="0.2">
      <c r="A56" s="30" t="s">
        <v>47</v>
      </c>
      <c r="B56" s="40">
        <v>0</v>
      </c>
      <c r="C56" s="41">
        <v>0</v>
      </c>
    </row>
    <row r="57" spans="1:3" x14ac:dyDescent="0.2">
      <c r="A57" s="31" t="s">
        <v>48</v>
      </c>
      <c r="B57" s="34">
        <v>0</v>
      </c>
      <c r="C57" s="35">
        <v>0</v>
      </c>
    </row>
    <row r="58" spans="1:3" x14ac:dyDescent="0.2">
      <c r="A58" s="33" t="s">
        <v>49</v>
      </c>
      <c r="B58" s="42">
        <v>0</v>
      </c>
      <c r="C58" s="43">
        <v>0</v>
      </c>
    </row>
    <row r="59" spans="1:3" x14ac:dyDescent="0.2">
      <c r="A59" s="13"/>
      <c r="B59" s="13"/>
      <c r="C59" s="14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69" fitToHeight="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B799-DA01-4C89-9F6B-8F26942229F9}">
  <sheetPr codeName="Hoja4"/>
  <dimension ref="A1:V19"/>
  <sheetViews>
    <sheetView workbookViewId="0">
      <selection activeCell="U12" sqref="U12:V12"/>
    </sheetView>
  </sheetViews>
  <sheetFormatPr baseColWidth="10" defaultColWidth="13.33203125" defaultRowHeight="15" customHeight="1" x14ac:dyDescent="0.25"/>
  <cols>
    <col min="1" max="1" width="13.33203125" style="122" customWidth="1"/>
    <col min="2" max="14" width="3.5" style="122" customWidth="1"/>
    <col min="15" max="15" width="32.5" style="122" customWidth="1"/>
    <col min="16" max="16" width="13.33203125" style="122" customWidth="1"/>
    <col min="17" max="16384" width="13.33203125" style="122"/>
  </cols>
  <sheetData>
    <row r="1" spans="1:22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3570</v>
      </c>
      <c r="Q1" s="122" t="s">
        <v>3571</v>
      </c>
      <c r="R1" s="122" t="s">
        <v>3572</v>
      </c>
      <c r="S1" s="122" t="s">
        <v>3573</v>
      </c>
      <c r="T1" s="122" t="s">
        <v>3574</v>
      </c>
      <c r="U1" s="122" t="s">
        <v>3575</v>
      </c>
      <c r="V1" s="122" t="s">
        <v>3576</v>
      </c>
    </row>
    <row r="2" spans="1:22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122">
        <v>2</v>
      </c>
      <c r="C2" s="122">
        <v>1</v>
      </c>
      <c r="I2" s="122" t="s">
        <v>3577</v>
      </c>
      <c r="P2" s="574" t="s">
        <v>52</v>
      </c>
      <c r="Q2" s="574" t="s">
        <v>52</v>
      </c>
    </row>
    <row r="3" spans="1:22" x14ac:dyDescent="0.25">
      <c r="A3" s="122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122">
        <v>2</v>
      </c>
      <c r="C3" s="122">
        <v>1</v>
      </c>
      <c r="D3" s="122">
        <v>1</v>
      </c>
      <c r="J3" s="122" t="s">
        <v>751</v>
      </c>
      <c r="P3" s="574">
        <f>'Formato 2'!B8</f>
        <v>0</v>
      </c>
      <c r="Q3" s="574">
        <f>'Formato 2'!C8</f>
        <v>0</v>
      </c>
      <c r="R3" s="574">
        <f>'Formato 2'!D8</f>
        <v>0</v>
      </c>
      <c r="S3" s="574">
        <f>'Formato 2'!E8</f>
        <v>0</v>
      </c>
      <c r="T3" s="574">
        <f>'Formato 2'!F8</f>
        <v>0</v>
      </c>
      <c r="U3" s="574">
        <f>'Formato 2'!G8</f>
        <v>0</v>
      </c>
      <c r="V3" s="574">
        <f>'Formato 2'!H8</f>
        <v>0</v>
      </c>
    </row>
    <row r="4" spans="1:22" x14ac:dyDescent="0.25">
      <c r="A4" s="122" t="str">
        <f t="shared" si="0"/>
        <v>2,1,1,1,0,0,0</v>
      </c>
      <c r="B4" s="122">
        <v>2</v>
      </c>
      <c r="C4" s="122">
        <v>1</v>
      </c>
      <c r="D4" s="122">
        <v>1</v>
      </c>
      <c r="E4" s="122">
        <v>1</v>
      </c>
      <c r="K4" s="122" t="s">
        <v>3578</v>
      </c>
      <c r="P4" s="574">
        <f>'Formato 2'!B9</f>
        <v>0</v>
      </c>
      <c r="Q4" s="574">
        <f>'Formato 2'!C9</f>
        <v>0</v>
      </c>
      <c r="R4" s="574">
        <f>'Formato 2'!D9</f>
        <v>0</v>
      </c>
      <c r="S4" s="574">
        <f>'Formato 2'!E9</f>
        <v>0</v>
      </c>
      <c r="T4" s="574">
        <f>'Formato 2'!F9</f>
        <v>0</v>
      </c>
      <c r="U4" s="574">
        <f>'Formato 2'!G9</f>
        <v>0</v>
      </c>
      <c r="V4" s="574">
        <f>'Formato 2'!H9</f>
        <v>0</v>
      </c>
    </row>
    <row r="5" spans="1:22" x14ac:dyDescent="0.25">
      <c r="A5" s="122" t="str">
        <f t="shared" si="0"/>
        <v>2,1,1,1,1,0,0</v>
      </c>
      <c r="B5" s="122">
        <v>2</v>
      </c>
      <c r="C5" s="122">
        <v>1</v>
      </c>
      <c r="D5" s="122">
        <v>1</v>
      </c>
      <c r="E5" s="122">
        <v>1</v>
      </c>
      <c r="F5" s="122">
        <v>1</v>
      </c>
      <c r="L5" s="122" t="s">
        <v>113</v>
      </c>
      <c r="P5" s="574">
        <f>'Formato 2'!B10</f>
        <v>0</v>
      </c>
      <c r="Q5" s="574">
        <f>'Formato 2'!C10</f>
        <v>0</v>
      </c>
      <c r="R5" s="574">
        <f>'Formato 2'!D10</f>
        <v>0</v>
      </c>
      <c r="S5" s="574">
        <f>'Formato 2'!E10</f>
        <v>0</v>
      </c>
      <c r="T5" s="574">
        <f>'Formato 2'!F10</f>
        <v>0</v>
      </c>
      <c r="U5" s="574">
        <f>'Formato 2'!G10</f>
        <v>0</v>
      </c>
      <c r="V5" s="574">
        <f>'Formato 2'!H10</f>
        <v>0</v>
      </c>
    </row>
    <row r="6" spans="1:22" x14ac:dyDescent="0.25">
      <c r="A6" s="122" t="str">
        <f t="shared" si="0"/>
        <v>2,1,1,1,2,0,0</v>
      </c>
      <c r="B6" s="122">
        <v>2</v>
      </c>
      <c r="C6" s="122">
        <v>1</v>
      </c>
      <c r="D6" s="122">
        <v>1</v>
      </c>
      <c r="E6" s="122">
        <v>1</v>
      </c>
      <c r="F6" s="122">
        <v>2</v>
      </c>
      <c r="L6" s="122" t="s">
        <v>114</v>
      </c>
      <c r="P6" s="574">
        <f>'Formato 2'!B11</f>
        <v>0</v>
      </c>
      <c r="Q6" s="574">
        <f>'Formato 2'!C11</f>
        <v>0</v>
      </c>
      <c r="R6" s="574">
        <f>'Formato 2'!D11</f>
        <v>0</v>
      </c>
      <c r="S6" s="574">
        <f>'Formato 2'!E11</f>
        <v>0</v>
      </c>
      <c r="T6" s="574">
        <f>'Formato 2'!F11</f>
        <v>0</v>
      </c>
      <c r="U6" s="574">
        <f>'Formato 2'!G11</f>
        <v>0</v>
      </c>
      <c r="V6" s="574">
        <f>'Formato 2'!H11</f>
        <v>0</v>
      </c>
    </row>
    <row r="7" spans="1:22" x14ac:dyDescent="0.25">
      <c r="A7" s="122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122">
        <v>2</v>
      </c>
      <c r="C7" s="122">
        <v>1</v>
      </c>
      <c r="D7" s="122">
        <v>1</v>
      </c>
      <c r="E7" s="122">
        <v>1</v>
      </c>
      <c r="F7" s="122">
        <v>3</v>
      </c>
      <c r="L7" s="122" t="s">
        <v>115</v>
      </c>
      <c r="P7" s="574">
        <f>'Formato 2'!B12</f>
        <v>0</v>
      </c>
      <c r="Q7" s="574">
        <f>'Formato 2'!C12</f>
        <v>0</v>
      </c>
      <c r="R7" s="574">
        <f>'Formato 2'!D12</f>
        <v>0</v>
      </c>
      <c r="S7" s="574">
        <f>'Formato 2'!E12</f>
        <v>0</v>
      </c>
      <c r="T7" s="574">
        <f>'Formato 2'!F12</f>
        <v>0</v>
      </c>
      <c r="U7" s="574">
        <f>'Formato 2'!G12</f>
        <v>0</v>
      </c>
      <c r="V7" s="574">
        <f>'Formato 2'!H12</f>
        <v>0</v>
      </c>
    </row>
    <row r="8" spans="1:22" x14ac:dyDescent="0.25">
      <c r="A8" s="122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122">
        <v>2</v>
      </c>
      <c r="C8" s="122">
        <v>1</v>
      </c>
      <c r="D8" s="122">
        <v>1</v>
      </c>
      <c r="E8" s="122">
        <v>2</v>
      </c>
      <c r="K8" s="122" t="s">
        <v>3579</v>
      </c>
      <c r="P8" s="574">
        <f>'Formato 2'!B13</f>
        <v>0</v>
      </c>
      <c r="Q8" s="574">
        <f>'Formato 2'!C13</f>
        <v>0</v>
      </c>
      <c r="R8" s="574">
        <f>'Formato 2'!D13</f>
        <v>0</v>
      </c>
      <c r="S8" s="574">
        <f>'Formato 2'!E13</f>
        <v>0</v>
      </c>
      <c r="T8" s="574">
        <f>'Formato 2'!F13</f>
        <v>0</v>
      </c>
      <c r="U8" s="574">
        <f>'Formato 2'!G13</f>
        <v>0</v>
      </c>
      <c r="V8" s="574">
        <f>'Formato 2'!H13</f>
        <v>0</v>
      </c>
    </row>
    <row r="9" spans="1:22" x14ac:dyDescent="0.25">
      <c r="A9" s="122" t="str">
        <f t="shared" si="2"/>
        <v>2,1,1,2,1,0,0</v>
      </c>
      <c r="B9" s="122">
        <v>2</v>
      </c>
      <c r="C9" s="122">
        <v>1</v>
      </c>
      <c r="D9" s="122">
        <v>1</v>
      </c>
      <c r="E9" s="122">
        <v>2</v>
      </c>
      <c r="F9" s="122">
        <v>1</v>
      </c>
      <c r="L9" s="122" t="s">
        <v>113</v>
      </c>
      <c r="P9" s="574">
        <f>'Formato 2'!B14</f>
        <v>0</v>
      </c>
      <c r="Q9" s="574">
        <f>'Formato 2'!C14</f>
        <v>0</v>
      </c>
      <c r="R9" s="574">
        <f>'Formato 2'!D14</f>
        <v>0</v>
      </c>
      <c r="S9" s="574">
        <f>'Formato 2'!E14</f>
        <v>0</v>
      </c>
      <c r="T9" s="574">
        <f>'Formato 2'!F14</f>
        <v>0</v>
      </c>
      <c r="U9" s="574">
        <f>'Formato 2'!G14</f>
        <v>0</v>
      </c>
      <c r="V9" s="574">
        <f>'Formato 2'!H14</f>
        <v>0</v>
      </c>
    </row>
    <row r="10" spans="1:22" x14ac:dyDescent="0.25">
      <c r="A10" s="122" t="str">
        <f t="shared" si="2"/>
        <v>2,1,1,2,2,0,0</v>
      </c>
      <c r="B10" s="122">
        <v>2</v>
      </c>
      <c r="C10" s="122">
        <v>1</v>
      </c>
      <c r="D10" s="122">
        <v>1</v>
      </c>
      <c r="E10" s="122">
        <v>2</v>
      </c>
      <c r="F10" s="122">
        <v>2</v>
      </c>
      <c r="L10" s="122" t="s">
        <v>114</v>
      </c>
      <c r="P10" s="574">
        <f>'Formato 2'!B15</f>
        <v>0</v>
      </c>
      <c r="Q10" s="574">
        <f>'Formato 2'!C15</f>
        <v>0</v>
      </c>
      <c r="R10" s="574">
        <f>'Formato 2'!D15</f>
        <v>0</v>
      </c>
      <c r="S10" s="574">
        <f>'Formato 2'!E15</f>
        <v>0</v>
      </c>
      <c r="T10" s="574">
        <f>'Formato 2'!F15</f>
        <v>0</v>
      </c>
      <c r="U10" s="574">
        <f>'Formato 2'!G15</f>
        <v>0</v>
      </c>
      <c r="V10" s="574">
        <f>'Formato 2'!H15</f>
        <v>0</v>
      </c>
    </row>
    <row r="11" spans="1:22" x14ac:dyDescent="0.25">
      <c r="A11" s="122" t="str">
        <f t="shared" si="2"/>
        <v>2,1,1,2,3,0,0</v>
      </c>
      <c r="B11" s="122">
        <v>2</v>
      </c>
      <c r="C11" s="122">
        <v>1</v>
      </c>
      <c r="D11" s="122">
        <v>1</v>
      </c>
      <c r="E11" s="122">
        <v>2</v>
      </c>
      <c r="F11" s="122">
        <v>3</v>
      </c>
      <c r="L11" s="122" t="s">
        <v>115</v>
      </c>
      <c r="P11" s="574">
        <f>'Formato 2'!B16</f>
        <v>0</v>
      </c>
      <c r="Q11" s="574">
        <f>'Formato 2'!C16</f>
        <v>0</v>
      </c>
      <c r="R11" s="574">
        <f>'Formato 2'!D16</f>
        <v>0</v>
      </c>
      <c r="S11" s="574">
        <f>'Formato 2'!E16</f>
        <v>0</v>
      </c>
      <c r="T11" s="574">
        <f>'Formato 2'!F16</f>
        <v>0</v>
      </c>
      <c r="U11" s="574">
        <f>'Formato 2'!G16</f>
        <v>0</v>
      </c>
      <c r="V11" s="574">
        <f>'Formato 2'!H16</f>
        <v>0</v>
      </c>
    </row>
    <row r="12" spans="1:22" x14ac:dyDescent="0.25">
      <c r="A12" s="542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122">
        <v>2</v>
      </c>
      <c r="C12" s="122">
        <v>1</v>
      </c>
      <c r="D12" s="122">
        <v>2</v>
      </c>
      <c r="J12" s="122" t="s">
        <v>122</v>
      </c>
      <c r="P12" s="574">
        <f>'Formato 2'!B18</f>
        <v>16118021.890000001</v>
      </c>
      <c r="Q12" s="574"/>
      <c r="R12" s="574"/>
      <c r="S12" s="574"/>
      <c r="T12" s="574">
        <f>'Formato 2'!F18</f>
        <v>14867902.050000001</v>
      </c>
      <c r="U12" s="574"/>
      <c r="V12" s="574"/>
    </row>
    <row r="13" spans="1:22" x14ac:dyDescent="0.25">
      <c r="A13" s="542" t="str">
        <f t="shared" si="3"/>
        <v>2,1,3,0,0,0,0</v>
      </c>
      <c r="B13" s="122">
        <v>2</v>
      </c>
      <c r="C13" s="122">
        <v>1</v>
      </c>
      <c r="D13" s="122">
        <v>3</v>
      </c>
      <c r="J13" s="122" t="s">
        <v>3580</v>
      </c>
      <c r="P13" s="574">
        <f>'Formato 2'!B20</f>
        <v>16118021.890000001</v>
      </c>
      <c r="Q13" s="574">
        <f>'Formato 2'!C20</f>
        <v>0</v>
      </c>
      <c r="R13" s="574">
        <f>'Formato 2'!D20</f>
        <v>0</v>
      </c>
      <c r="S13" s="574">
        <f>'Formato 2'!E20</f>
        <v>0</v>
      </c>
      <c r="T13" s="574">
        <f>'Formato 2'!F20</f>
        <v>14867902.050000001</v>
      </c>
      <c r="U13" s="574">
        <f>'Formato 2'!G20</f>
        <v>0</v>
      </c>
      <c r="V13" s="574">
        <f>'Formato 2'!H20</f>
        <v>0</v>
      </c>
    </row>
    <row r="14" spans="1:22" x14ac:dyDescent="0.25">
      <c r="A14" s="542" t="str">
        <f t="shared" si="3"/>
        <v>2,1,4,0,0,0,0</v>
      </c>
      <c r="B14" s="122">
        <v>2</v>
      </c>
      <c r="C14" s="122">
        <v>1</v>
      </c>
      <c r="D14" s="122">
        <v>4</v>
      </c>
      <c r="J14" s="122" t="s">
        <v>3581</v>
      </c>
      <c r="P14" s="122">
        <f>DEUDA_CONT_T1</f>
        <v>0</v>
      </c>
      <c r="Q14" s="122">
        <f>DEUDA_CONT_T2</f>
        <v>0</v>
      </c>
      <c r="R14" s="122">
        <f>DEUDA_CONT_T3</f>
        <v>0</v>
      </c>
      <c r="S14" s="122">
        <f>DEUDA_CONT_T4</f>
        <v>0</v>
      </c>
      <c r="T14" s="122">
        <f>DEUDA_CONT_T4</f>
        <v>0</v>
      </c>
      <c r="U14" s="122">
        <f>DEUDA_CONT_T6</f>
        <v>0</v>
      </c>
      <c r="V14" s="122">
        <f>DEUDA_CONT_T7</f>
        <v>0</v>
      </c>
    </row>
    <row r="15" spans="1:22" x14ac:dyDescent="0.25">
      <c r="A15" s="542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122">
        <v>2</v>
      </c>
      <c r="C15" s="122">
        <v>1</v>
      </c>
      <c r="D15" s="122">
        <v>5</v>
      </c>
      <c r="J15" s="122" t="s">
        <v>3582</v>
      </c>
      <c r="P15" s="122">
        <f>VALOR_INS_BCC_T1</f>
        <v>0</v>
      </c>
      <c r="Q15" s="122">
        <f>VALOR_INS_BCC_T2</f>
        <v>0</v>
      </c>
      <c r="R15" s="122">
        <f>VALOR_INS_BCC_T3</f>
        <v>0</v>
      </c>
      <c r="S15" s="122">
        <f>VALOR_INS_BCC_T4</f>
        <v>0</v>
      </c>
      <c r="T15" s="122">
        <f>VALOR_INS_BCC_T5</f>
        <v>0</v>
      </c>
      <c r="U15" s="122">
        <f>VALOR_INS_BCC_T6</f>
        <v>0</v>
      </c>
      <c r="V15" s="122">
        <f>VALOR_INS_BCC_T7</f>
        <v>0</v>
      </c>
    </row>
    <row r="16" spans="1:22" x14ac:dyDescent="0.25">
      <c r="A16" s="542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122">
        <v>2</v>
      </c>
      <c r="C16" s="122">
        <v>2</v>
      </c>
      <c r="I16" s="122" t="s">
        <v>3583</v>
      </c>
      <c r="P16" s="122" t="s">
        <v>3584</v>
      </c>
      <c r="Q16" s="122" t="s">
        <v>3585</v>
      </c>
      <c r="R16" s="122" t="s">
        <v>3586</v>
      </c>
      <c r="S16" s="122" t="s">
        <v>3587</v>
      </c>
      <c r="T16" s="122" t="s">
        <v>3588</v>
      </c>
    </row>
    <row r="17" spans="1:20" x14ac:dyDescent="0.25">
      <c r="A17" s="542" t="str">
        <f t="shared" si="5"/>
        <v>2,2,1,0,0,0,0</v>
      </c>
      <c r="B17" s="122">
        <v>2</v>
      </c>
      <c r="C17" s="122">
        <v>2</v>
      </c>
      <c r="D17" s="122">
        <v>1</v>
      </c>
      <c r="J17" s="122" t="s">
        <v>3583</v>
      </c>
      <c r="P17" s="122">
        <f>OB_CORTO_PLAZO_T1</f>
        <v>0</v>
      </c>
      <c r="Q17" s="122">
        <f>OB_CORTO_PLAZO_T2</f>
        <v>0</v>
      </c>
      <c r="R17" s="122">
        <f>OB_CORTO_PLAZO_T3</f>
        <v>0</v>
      </c>
      <c r="S17" s="122">
        <f>OB_CORTO_PLAZO_T4</f>
        <v>0</v>
      </c>
      <c r="T17" s="122">
        <f>OB_CORTO_PLAZO_T5</f>
        <v>0</v>
      </c>
    </row>
    <row r="18" spans="1:20" x14ac:dyDescent="0.25">
      <c r="A18" s="542"/>
    </row>
    <row r="19" spans="1:20" x14ac:dyDescent="0.25">
      <c r="A19" s="542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FAA9-D67E-48D4-880B-C954885A9317}">
  <sheetPr codeName="Hoja31">
    <pageSetUpPr fitToPage="1"/>
  </sheetPr>
  <dimension ref="A1:L21"/>
  <sheetViews>
    <sheetView showGridLines="0" zoomScale="90" zoomScaleNormal="90" workbookViewId="0">
      <selection activeCell="G9" sqref="G9"/>
    </sheetView>
  </sheetViews>
  <sheetFormatPr baseColWidth="10" defaultColWidth="0" defaultRowHeight="15" customHeight="1" zeroHeight="1" x14ac:dyDescent="0.25"/>
  <cols>
    <col min="1" max="1" width="89" style="122" customWidth="1"/>
    <col min="2" max="6" width="24.1640625" style="122" customWidth="1"/>
    <col min="7" max="11" width="30" style="122" customWidth="1"/>
    <col min="12" max="12" width="12.5" style="122" hidden="1" customWidth="1"/>
    <col min="13" max="16384" width="12.5" style="122" hidden="1"/>
  </cols>
  <sheetData>
    <row r="1" spans="1:12" s="590" customFormat="1" ht="37.5" customHeight="1" x14ac:dyDescent="0.2">
      <c r="A1" s="866" t="s">
        <v>3589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591"/>
    </row>
    <row r="2" spans="1:12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5"/>
      <c r="H2" s="855"/>
      <c r="I2" s="855"/>
      <c r="J2" s="855"/>
      <c r="K2" s="856"/>
    </row>
    <row r="3" spans="1:12" x14ac:dyDescent="0.25">
      <c r="A3" s="857" t="s">
        <v>3590</v>
      </c>
      <c r="B3" s="858"/>
      <c r="C3" s="858"/>
      <c r="D3" s="858"/>
      <c r="E3" s="858"/>
      <c r="F3" s="858"/>
      <c r="G3" s="858"/>
      <c r="H3" s="858"/>
      <c r="I3" s="858"/>
      <c r="J3" s="858"/>
      <c r="K3" s="859"/>
    </row>
    <row r="4" spans="1:12" x14ac:dyDescent="0.25">
      <c r="A4" s="860" t="str">
        <f>TRIMESTRE</f>
        <v>Del 1 de enero al 31 de diciembre de 2020 (b)</v>
      </c>
      <c r="B4" s="861"/>
      <c r="C4" s="861"/>
      <c r="D4" s="861"/>
      <c r="E4" s="861"/>
      <c r="F4" s="861"/>
      <c r="G4" s="861"/>
      <c r="H4" s="861"/>
      <c r="I4" s="861"/>
      <c r="J4" s="861"/>
      <c r="K4" s="862"/>
    </row>
    <row r="5" spans="1:12" x14ac:dyDescent="0.25">
      <c r="A5" s="857" t="s">
        <v>3383</v>
      </c>
      <c r="B5" s="858"/>
      <c r="C5" s="858"/>
      <c r="D5" s="858"/>
      <c r="E5" s="858"/>
      <c r="F5" s="858"/>
      <c r="G5" s="858"/>
      <c r="H5" s="858"/>
      <c r="I5" s="858"/>
      <c r="J5" s="858"/>
      <c r="K5" s="859"/>
    </row>
    <row r="6" spans="1:12" ht="75" x14ac:dyDescent="0.25">
      <c r="A6" s="577" t="s">
        <v>3591</v>
      </c>
      <c r="B6" s="577" t="s">
        <v>3592</v>
      </c>
      <c r="C6" s="577" t="s">
        <v>3593</v>
      </c>
      <c r="D6" s="577" t="s">
        <v>3594</v>
      </c>
      <c r="E6" s="577" t="s">
        <v>3595</v>
      </c>
      <c r="F6" s="577" t="s">
        <v>3596</v>
      </c>
      <c r="G6" s="577" t="s">
        <v>3597</v>
      </c>
      <c r="H6" s="577" t="s">
        <v>3598</v>
      </c>
      <c r="I6" s="545" t="str">
        <f>MONTO1</f>
        <v>Monto pagado de la inversión al 31 de diciembre de 2020 (k)</v>
      </c>
      <c r="J6" s="545" t="str">
        <f>MONTO2</f>
        <v>Monto pagado de la inversión actualizado al 31 de diciembre de 2020 (l)</v>
      </c>
      <c r="K6" s="545" t="str">
        <f>SALDO_PENDIENTE</f>
        <v>Saldo pendiente por pagar de la inversión al 31 de diciembre de 2020 (m = g – l)</v>
      </c>
    </row>
    <row r="7" spans="1:12" x14ac:dyDescent="0.25">
      <c r="A7" s="592"/>
      <c r="B7" s="584"/>
      <c r="C7" s="584"/>
      <c r="D7" s="584"/>
      <c r="E7" s="584"/>
      <c r="F7" s="584"/>
      <c r="G7" s="584"/>
      <c r="H7" s="584"/>
      <c r="I7" s="584"/>
      <c r="J7" s="584"/>
      <c r="K7" s="584"/>
    </row>
    <row r="8" spans="1:12" x14ac:dyDescent="0.25">
      <c r="A8" s="550" t="s">
        <v>3599</v>
      </c>
      <c r="B8" s="593"/>
      <c r="C8" s="593"/>
      <c r="D8" s="593"/>
      <c r="E8" s="562">
        <f>SUM(E9:APP_FIN_04)</f>
        <v>0</v>
      </c>
      <c r="F8" s="593"/>
      <c r="G8" s="562">
        <f>SUM(G9:APP_FIN_06)</f>
        <v>0</v>
      </c>
      <c r="H8" s="562">
        <f>SUM(H9:APP_FIN_07)</f>
        <v>0</v>
      </c>
      <c r="I8" s="562">
        <f>SUM(I9:APP_FIN_08)</f>
        <v>0</v>
      </c>
      <c r="J8" s="562">
        <f>SUM(J9:APP_FIN_09)</f>
        <v>0</v>
      </c>
      <c r="K8" s="562">
        <f>SUM(K9:APP_FIN_10)</f>
        <v>0</v>
      </c>
    </row>
    <row r="9" spans="1:12" s="530" customFormat="1" x14ac:dyDescent="0.25">
      <c r="A9" s="594" t="s">
        <v>3600</v>
      </c>
      <c r="B9" s="595">
        <v>42755</v>
      </c>
      <c r="C9" s="595">
        <v>42755</v>
      </c>
      <c r="D9" s="595">
        <v>42755</v>
      </c>
      <c r="E9" s="554"/>
      <c r="F9" s="554">
        <v>80</v>
      </c>
      <c r="G9" s="554"/>
      <c r="H9" s="554"/>
      <c r="I9" s="554"/>
      <c r="J9" s="554"/>
      <c r="K9" s="554">
        <f>E9-J9</f>
        <v>0</v>
      </c>
    </row>
    <row r="10" spans="1:12" s="530" customFormat="1" x14ac:dyDescent="0.25">
      <c r="A10" s="594" t="s">
        <v>3601</v>
      </c>
      <c r="B10" s="595">
        <v>42755</v>
      </c>
      <c r="C10" s="595">
        <v>42755</v>
      </c>
      <c r="D10" s="595">
        <v>42755</v>
      </c>
      <c r="E10" s="554"/>
      <c r="F10" s="554">
        <v>70</v>
      </c>
      <c r="G10" s="554"/>
      <c r="H10" s="554"/>
      <c r="I10" s="554"/>
      <c r="J10" s="554"/>
      <c r="K10" s="554">
        <f t="shared" ref="K10:K12" si="0">E10-J10</f>
        <v>0</v>
      </c>
    </row>
    <row r="11" spans="1:12" s="530" customFormat="1" x14ac:dyDescent="0.25">
      <c r="A11" s="594" t="s">
        <v>3602</v>
      </c>
      <c r="B11" s="595">
        <v>42755</v>
      </c>
      <c r="C11" s="595">
        <v>42755</v>
      </c>
      <c r="D11" s="595">
        <v>42755</v>
      </c>
      <c r="E11" s="554"/>
      <c r="F11" s="554">
        <v>60</v>
      </c>
      <c r="G11" s="554"/>
      <c r="H11" s="554"/>
      <c r="I11" s="554"/>
      <c r="J11" s="554"/>
      <c r="K11" s="554">
        <f t="shared" si="0"/>
        <v>0</v>
      </c>
    </row>
    <row r="12" spans="1:12" s="530" customFormat="1" x14ac:dyDescent="0.25">
      <c r="A12" s="594" t="s">
        <v>3603</v>
      </c>
      <c r="B12" s="595">
        <v>42755</v>
      </c>
      <c r="C12" s="595">
        <v>42755</v>
      </c>
      <c r="D12" s="595">
        <v>42755</v>
      </c>
      <c r="E12" s="554"/>
      <c r="F12" s="554">
        <v>50</v>
      </c>
      <c r="G12" s="554"/>
      <c r="H12" s="554"/>
      <c r="I12" s="554"/>
      <c r="J12" s="554"/>
      <c r="K12" s="554">
        <f t="shared" si="0"/>
        <v>0</v>
      </c>
    </row>
    <row r="13" spans="1:12" x14ac:dyDescent="0.25">
      <c r="A13" s="596" t="s">
        <v>3554</v>
      </c>
      <c r="B13" s="597"/>
      <c r="C13" s="597"/>
      <c r="D13" s="597"/>
      <c r="E13" s="551"/>
      <c r="F13" s="551"/>
      <c r="G13" s="551"/>
      <c r="H13" s="551"/>
      <c r="I13" s="551"/>
      <c r="J13" s="551"/>
      <c r="K13" s="551"/>
    </row>
    <row r="14" spans="1:12" x14ac:dyDescent="0.25">
      <c r="A14" s="550" t="s">
        <v>3604</v>
      </c>
      <c r="B14" s="593"/>
      <c r="C14" s="593"/>
      <c r="D14" s="593"/>
      <c r="E14" s="562">
        <f>SUM(E15:OTROS_FIN_04)</f>
        <v>0</v>
      </c>
      <c r="F14" s="593"/>
      <c r="G14" s="562">
        <f>SUM(G15:OTROS_FIN_06)</f>
        <v>0</v>
      </c>
      <c r="H14" s="562">
        <f>SUM(H15:OTROS_FIN_07)</f>
        <v>0</v>
      </c>
      <c r="I14" s="562">
        <f>SUM(I15:OTROS_FIN_08)</f>
        <v>0</v>
      </c>
      <c r="J14" s="562">
        <f>SUM(J15:OTROS_FIN_09)</f>
        <v>0</v>
      </c>
      <c r="K14" s="562">
        <f>SUM(K15:OTROS_FIN_10)</f>
        <v>0</v>
      </c>
    </row>
    <row r="15" spans="1:12" s="530" customFormat="1" x14ac:dyDescent="0.25">
      <c r="A15" s="594" t="s">
        <v>3605</v>
      </c>
      <c r="B15" s="595">
        <v>42755</v>
      </c>
      <c r="C15" s="595">
        <v>42755</v>
      </c>
      <c r="D15" s="595">
        <v>42755</v>
      </c>
      <c r="E15" s="554"/>
      <c r="F15" s="554">
        <v>40</v>
      </c>
      <c r="G15" s="554"/>
      <c r="H15" s="554"/>
      <c r="I15" s="554"/>
      <c r="J15" s="554"/>
      <c r="K15" s="554">
        <f>E15-J15</f>
        <v>0</v>
      </c>
    </row>
    <row r="16" spans="1:12" s="530" customFormat="1" x14ac:dyDescent="0.25">
      <c r="A16" s="594" t="s">
        <v>3606</v>
      </c>
      <c r="B16" s="595">
        <v>42755</v>
      </c>
      <c r="C16" s="595">
        <v>42755</v>
      </c>
      <c r="D16" s="595">
        <v>42755</v>
      </c>
      <c r="E16" s="554"/>
      <c r="F16" s="554">
        <v>30</v>
      </c>
      <c r="G16" s="554"/>
      <c r="H16" s="554"/>
      <c r="I16" s="554"/>
      <c r="J16" s="554"/>
      <c r="K16" s="554">
        <f t="shared" ref="K16:K18" si="1">E16-J16</f>
        <v>0</v>
      </c>
    </row>
    <row r="17" spans="1:11" s="530" customFormat="1" x14ac:dyDescent="0.25">
      <c r="A17" s="594" t="s">
        <v>3607</v>
      </c>
      <c r="B17" s="595">
        <v>42755</v>
      </c>
      <c r="C17" s="595">
        <v>42755</v>
      </c>
      <c r="D17" s="595">
        <v>42755</v>
      </c>
      <c r="E17" s="554"/>
      <c r="F17" s="554">
        <v>20</v>
      </c>
      <c r="G17" s="554"/>
      <c r="H17" s="554"/>
      <c r="I17" s="554"/>
      <c r="J17" s="554"/>
      <c r="K17" s="554">
        <f t="shared" si="1"/>
        <v>0</v>
      </c>
    </row>
    <row r="18" spans="1:11" s="530" customFormat="1" x14ac:dyDescent="0.25">
      <c r="A18" s="594" t="s">
        <v>3608</v>
      </c>
      <c r="B18" s="595">
        <v>42755</v>
      </c>
      <c r="C18" s="595">
        <v>42755</v>
      </c>
      <c r="D18" s="595">
        <v>42755</v>
      </c>
      <c r="E18" s="554"/>
      <c r="F18" s="554">
        <v>10</v>
      </c>
      <c r="G18" s="554"/>
      <c r="H18" s="554"/>
      <c r="I18" s="554"/>
      <c r="J18" s="554"/>
      <c r="K18" s="554">
        <f t="shared" si="1"/>
        <v>0</v>
      </c>
    </row>
    <row r="19" spans="1:11" x14ac:dyDescent="0.25">
      <c r="A19" s="596" t="s">
        <v>3554</v>
      </c>
      <c r="B19" s="597"/>
      <c r="C19" s="597"/>
      <c r="D19" s="597"/>
      <c r="E19" s="551"/>
      <c r="F19" s="551"/>
      <c r="G19" s="551"/>
      <c r="H19" s="551"/>
      <c r="I19" s="551"/>
      <c r="J19" s="551"/>
      <c r="K19" s="551"/>
    </row>
    <row r="20" spans="1:11" x14ac:dyDescent="0.25">
      <c r="A20" s="550" t="s">
        <v>3609</v>
      </c>
      <c r="B20" s="593"/>
      <c r="C20" s="593"/>
      <c r="D20" s="593"/>
      <c r="E20" s="562">
        <f>APP_T4+OTROS_T4</f>
        <v>0</v>
      </c>
      <c r="F20" s="593"/>
      <c r="G20" s="562">
        <f>APP_T6+OTROS_T6</f>
        <v>0</v>
      </c>
      <c r="H20" s="562">
        <f>APP_T7+OTROS_T7</f>
        <v>0</v>
      </c>
      <c r="I20" s="562">
        <f>APP_T8+OTROS_T8</f>
        <v>0</v>
      </c>
      <c r="J20" s="562">
        <f>APP_T9+OTROS_T9</f>
        <v>0</v>
      </c>
      <c r="K20" s="562">
        <f>APP_T10+OTROS_T10</f>
        <v>0</v>
      </c>
    </row>
    <row r="21" spans="1:11" x14ac:dyDescent="0.25">
      <c r="A21" s="598"/>
      <c r="B21" s="588"/>
      <c r="C21" s="588"/>
      <c r="D21" s="588"/>
      <c r="E21" s="588"/>
      <c r="F21" s="588"/>
      <c r="G21" s="588"/>
      <c r="H21" s="588"/>
      <c r="I21" s="588"/>
      <c r="J21" s="588"/>
      <c r="K21" s="588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3000-000000000000}"/>
    <dataValidation allowBlank="1" showInputMessage="1" showErrorMessage="1" prompt="Monto pagado de la inversión actualizado al XX de XXXX de 20XN (k)" sqref="J6" xr:uid="{00000000-0002-0000-3000-000001000000}"/>
    <dataValidation allowBlank="1" showInputMessage="1" showErrorMessage="1" prompt="Saldo pendiente por pagar de la inversión al XX de XXXX de 20XN (m = g - l)" sqref="K6" xr:uid="{00000000-0002-0000-3000-000002000000}"/>
    <dataValidation type="decimal" allowBlank="1" showInputMessage="1" showErrorMessage="1" sqref="E8:K20" xr:uid="{00000000-0002-0000-30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3000-000004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DB1D-34DB-49D5-944E-B150FDB5B94B}">
  <sheetPr codeName="Hoja5"/>
  <dimension ref="A1:Y5"/>
  <sheetViews>
    <sheetView workbookViewId="0">
      <selection activeCell="O12" sqref="O12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32.5" style="122" customWidth="1"/>
    <col min="16" max="19" width="13.33203125" style="122" customWidth="1"/>
    <col min="20" max="20" width="6.83203125" style="122" bestFit="1" customWidth="1"/>
    <col min="21" max="21" width="19.832031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3610</v>
      </c>
      <c r="Q1" s="122" t="s">
        <v>3611</v>
      </c>
      <c r="R1" s="122" t="s">
        <v>3612</v>
      </c>
      <c r="S1" s="122" t="s">
        <v>3613</v>
      </c>
      <c r="T1" s="122" t="s">
        <v>3585</v>
      </c>
      <c r="U1" s="122" t="s">
        <v>3614</v>
      </c>
      <c r="V1" s="122" t="s">
        <v>3615</v>
      </c>
      <c r="W1" s="122" t="s">
        <v>3616</v>
      </c>
      <c r="X1" s="122" t="s">
        <v>3617</v>
      </c>
      <c r="Y1" s="122" t="s">
        <v>3618</v>
      </c>
    </row>
    <row r="2" spans="1:25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122">
        <v>3</v>
      </c>
      <c r="C2" s="122">
        <v>1</v>
      </c>
      <c r="I2" s="122" t="s">
        <v>3619</v>
      </c>
      <c r="P2" s="574" t="s">
        <v>52</v>
      </c>
      <c r="Q2" s="574" t="s">
        <v>52</v>
      </c>
    </row>
    <row r="3" spans="1:25" x14ac:dyDescent="0.25">
      <c r="A3" s="542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122">
        <v>3</v>
      </c>
      <c r="C3" s="122">
        <v>1</v>
      </c>
      <c r="D3" s="122">
        <v>1</v>
      </c>
      <c r="J3" s="122" t="s">
        <v>3620</v>
      </c>
      <c r="P3" s="574"/>
      <c r="Q3" s="574"/>
      <c r="R3" s="574"/>
      <c r="S3" s="574">
        <f>APP_T4</f>
        <v>0</v>
      </c>
      <c r="T3" s="574"/>
      <c r="U3" s="574">
        <f>APP_T6</f>
        <v>0</v>
      </c>
      <c r="V3" s="574">
        <f>APP_T7</f>
        <v>0</v>
      </c>
      <c r="W3" s="122">
        <f>APP_T8</f>
        <v>0</v>
      </c>
      <c r="X3" s="122">
        <f>APP_T9</f>
        <v>0</v>
      </c>
      <c r="Y3" s="122">
        <f>APP_T10</f>
        <v>0</v>
      </c>
    </row>
    <row r="4" spans="1:25" x14ac:dyDescent="0.25">
      <c r="A4" s="542" t="str">
        <f t="shared" si="0"/>
        <v>3,1,2,1,1,0,0</v>
      </c>
      <c r="B4" s="122">
        <v>3</v>
      </c>
      <c r="C4" s="122">
        <v>1</v>
      </c>
      <c r="D4" s="122">
        <v>2</v>
      </c>
      <c r="E4" s="122">
        <v>1</v>
      </c>
      <c r="F4" s="122">
        <v>1</v>
      </c>
      <c r="J4" s="122" t="s">
        <v>3621</v>
      </c>
      <c r="P4" s="574"/>
      <c r="Q4" s="574"/>
      <c r="R4" s="574"/>
      <c r="S4" s="574">
        <f>OTROS_T4</f>
        <v>0</v>
      </c>
      <c r="T4" s="574"/>
      <c r="U4" s="574">
        <f>OTROS_T6</f>
        <v>0</v>
      </c>
      <c r="V4" s="574">
        <f>OTROS_T7</f>
        <v>0</v>
      </c>
      <c r="W4" s="122">
        <f>OTROS_T8</f>
        <v>0</v>
      </c>
      <c r="X4" s="122">
        <f>OTROS_T9</f>
        <v>0</v>
      </c>
      <c r="Y4" s="122">
        <f>OTROS_T10</f>
        <v>0</v>
      </c>
    </row>
    <row r="5" spans="1:25" x14ac:dyDescent="0.25">
      <c r="A5" s="122" t="str">
        <f t="shared" si="0"/>
        <v>3,1,3,0,0,0,0</v>
      </c>
      <c r="B5" s="122">
        <v>3</v>
      </c>
      <c r="C5" s="122">
        <v>1</v>
      </c>
      <c r="D5" s="122">
        <v>3</v>
      </c>
      <c r="J5" s="122" t="s">
        <v>3622</v>
      </c>
      <c r="P5" s="574"/>
      <c r="Q5" s="574"/>
      <c r="R5" s="574"/>
      <c r="S5" s="574">
        <f>TOTAL_ODF_T4</f>
        <v>0</v>
      </c>
      <c r="T5" s="574"/>
      <c r="U5" s="574">
        <f>TOTAL_ODF_T6</f>
        <v>0</v>
      </c>
      <c r="V5" s="574">
        <f>TOTAL_ODF_T7</f>
        <v>0</v>
      </c>
      <c r="W5" s="574">
        <f>TOTAL_ODF_T8</f>
        <v>0</v>
      </c>
      <c r="X5" s="574">
        <f>TOTAL_ODF_T9</f>
        <v>0</v>
      </c>
      <c r="Y5" s="574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E8C7A-71B4-4F96-B9C9-771D60FEC690}">
  <sheetPr codeName="Hoja41">
    <pageSetUpPr fitToPage="1"/>
  </sheetPr>
  <dimension ref="A1:K75"/>
  <sheetViews>
    <sheetView showGridLines="0" topLeftCell="A40" workbookViewId="0">
      <selection activeCell="C59" sqref="C59"/>
    </sheetView>
  </sheetViews>
  <sheetFormatPr baseColWidth="10" defaultColWidth="0" defaultRowHeight="15" customHeight="1" zeroHeight="1" x14ac:dyDescent="0.25"/>
  <cols>
    <col min="1" max="1" width="118.33203125" style="122" customWidth="1"/>
    <col min="2" max="4" width="30" style="122" customWidth="1"/>
    <col min="5" max="11" width="0" style="122" hidden="1" customWidth="1"/>
    <col min="12" max="16384" width="12.5" style="122" hidden="1"/>
  </cols>
  <sheetData>
    <row r="1" spans="1:11" s="590" customFormat="1" ht="37.5" customHeight="1" x14ac:dyDescent="0.2">
      <c r="A1" s="866" t="s">
        <v>3623</v>
      </c>
      <c r="B1" s="866"/>
      <c r="C1" s="866"/>
      <c r="D1" s="866"/>
      <c r="E1" s="591"/>
      <c r="F1" s="591"/>
      <c r="G1" s="591"/>
      <c r="H1" s="591"/>
      <c r="I1" s="591"/>
      <c r="J1" s="591"/>
      <c r="K1" s="591"/>
    </row>
    <row r="2" spans="1:11" x14ac:dyDescent="0.25">
      <c r="A2" s="854" t="str">
        <f>ENTE_PUBLICO_A</f>
        <v>INSTITUTO MUNICIPAL DE VIVIENDA DE IRAPUATO, GTO., Gobierno del Estado de Guanajuato (a)</v>
      </c>
      <c r="B2" s="855"/>
      <c r="C2" s="855"/>
      <c r="D2" s="856"/>
    </row>
    <row r="3" spans="1:11" x14ac:dyDescent="0.25">
      <c r="A3" s="857" t="s">
        <v>3624</v>
      </c>
      <c r="B3" s="858"/>
      <c r="C3" s="858"/>
      <c r="D3" s="859"/>
    </row>
    <row r="4" spans="1:11" x14ac:dyDescent="0.25">
      <c r="A4" s="860" t="str">
        <f>TRIMESTRE</f>
        <v>Del 1 de enero al 31 de diciembre de 2020 (b)</v>
      </c>
      <c r="B4" s="861"/>
      <c r="C4" s="861"/>
      <c r="D4" s="862"/>
    </row>
    <row r="5" spans="1:11" x14ac:dyDescent="0.25">
      <c r="A5" s="863" t="s">
        <v>3383</v>
      </c>
      <c r="B5" s="864"/>
      <c r="C5" s="864"/>
      <c r="D5" s="865"/>
    </row>
    <row r="6" spans="1:11" x14ac:dyDescent="0.25"/>
    <row r="7" spans="1:11" ht="39" customHeight="1" x14ac:dyDescent="0.25">
      <c r="A7" s="599" t="s">
        <v>3385</v>
      </c>
      <c r="B7" s="577" t="s">
        <v>3625</v>
      </c>
      <c r="C7" s="577" t="s">
        <v>708</v>
      </c>
      <c r="D7" s="577" t="s">
        <v>3626</v>
      </c>
    </row>
    <row r="8" spans="1:11" x14ac:dyDescent="0.25">
      <c r="A8" s="561" t="s">
        <v>3627</v>
      </c>
      <c r="B8" s="600">
        <f>SUM(B9:B11)</f>
        <v>35121100</v>
      </c>
      <c r="C8" s="600">
        <f>SUM(C9:C11)</f>
        <v>6958830.4700000007</v>
      </c>
      <c r="D8" s="600">
        <f t="shared" ref="D8" si="0">SUM(D9:D11)</f>
        <v>6958830.4700000007</v>
      </c>
    </row>
    <row r="9" spans="1:11" x14ac:dyDescent="0.25">
      <c r="A9" s="601" t="s">
        <v>3628</v>
      </c>
      <c r="B9" s="602">
        <v>7121100</v>
      </c>
      <c r="C9" s="602">
        <f>6090427.82+479870.17</f>
        <v>6570297.9900000002</v>
      </c>
      <c r="D9" s="602">
        <v>6570297.9900000002</v>
      </c>
    </row>
    <row r="10" spans="1:11" x14ac:dyDescent="0.25">
      <c r="A10" s="601" t="s">
        <v>3629</v>
      </c>
      <c r="B10" s="602"/>
      <c r="C10" s="602"/>
      <c r="D10" s="602"/>
    </row>
    <row r="11" spans="1:11" x14ac:dyDescent="0.25">
      <c r="A11" s="601" t="s">
        <v>3630</v>
      </c>
      <c r="B11" s="602">
        <v>28000000</v>
      </c>
      <c r="C11" s="602">
        <v>388532.47999999998</v>
      </c>
      <c r="D11" s="602">
        <v>388532.47999999998</v>
      </c>
    </row>
    <row r="12" spans="1:11" x14ac:dyDescent="0.25">
      <c r="A12" s="553"/>
      <c r="B12" s="570"/>
      <c r="C12" s="570"/>
      <c r="D12" s="570"/>
    </row>
    <row r="13" spans="1:11" x14ac:dyDescent="0.25">
      <c r="A13" s="561" t="s">
        <v>3631</v>
      </c>
      <c r="B13" s="600">
        <f>B14+B15</f>
        <v>35121100</v>
      </c>
      <c r="C13" s="600">
        <f t="shared" ref="C13:D13" si="1">C14+C15</f>
        <v>9836921.8100000005</v>
      </c>
      <c r="D13" s="600">
        <f t="shared" si="1"/>
        <v>9836921.8100000005</v>
      </c>
    </row>
    <row r="14" spans="1:11" x14ac:dyDescent="0.25">
      <c r="A14" s="601" t="s">
        <v>3632</v>
      </c>
      <c r="B14" s="602">
        <v>35121100</v>
      </c>
      <c r="C14" s="603">
        <v>9836921.8100000005</v>
      </c>
      <c r="D14" s="603">
        <v>9836921.8100000005</v>
      </c>
    </row>
    <row r="15" spans="1:11" x14ac:dyDescent="0.25">
      <c r="A15" s="601" t="s">
        <v>3633</v>
      </c>
      <c r="B15" s="602"/>
      <c r="C15" s="602"/>
      <c r="D15" s="602"/>
    </row>
    <row r="16" spans="1:11" x14ac:dyDescent="0.25">
      <c r="A16" s="553"/>
      <c r="B16" s="570"/>
      <c r="C16" s="570"/>
      <c r="D16" s="570"/>
    </row>
    <row r="17" spans="1:4" x14ac:dyDescent="0.25">
      <c r="A17" s="561" t="s">
        <v>3634</v>
      </c>
      <c r="B17" s="604">
        <f>B18+B19</f>
        <v>0</v>
      </c>
      <c r="C17" s="600">
        <f t="shared" ref="C17" si="2">C18+C19</f>
        <v>4344675.9800000004</v>
      </c>
      <c r="D17" s="600">
        <f>D18+D19</f>
        <v>4344675.9800000004</v>
      </c>
    </row>
    <row r="18" spans="1:4" x14ac:dyDescent="0.25">
      <c r="A18" s="601" t="s">
        <v>3635</v>
      </c>
      <c r="B18" s="605">
        <v>0</v>
      </c>
      <c r="C18" s="602">
        <v>4344675.9800000004</v>
      </c>
      <c r="D18" s="602">
        <v>4344675.9800000004</v>
      </c>
    </row>
    <row r="19" spans="1:4" x14ac:dyDescent="0.25">
      <c r="A19" s="601" t="s">
        <v>3636</v>
      </c>
      <c r="B19" s="605">
        <v>0</v>
      </c>
      <c r="C19" s="602"/>
      <c r="D19" s="606"/>
    </row>
    <row r="20" spans="1:4" x14ac:dyDescent="0.25">
      <c r="A20" s="553"/>
      <c r="B20" s="570"/>
      <c r="C20" s="570"/>
      <c r="D20" s="570"/>
    </row>
    <row r="21" spans="1:4" x14ac:dyDescent="0.25">
      <c r="A21" s="561" t="s">
        <v>3637</v>
      </c>
      <c r="B21" s="600">
        <f>B8-B13+B17</f>
        <v>0</v>
      </c>
      <c r="C21" s="600">
        <f>C8-C13+C17</f>
        <v>1466584.6400000006</v>
      </c>
      <c r="D21" s="600">
        <f t="shared" ref="D21" si="3">D8-D13+D17</f>
        <v>1466584.6400000006</v>
      </c>
    </row>
    <row r="22" spans="1:4" x14ac:dyDescent="0.25">
      <c r="A22" s="561"/>
      <c r="B22" s="570"/>
      <c r="C22" s="570"/>
      <c r="D22" s="570"/>
    </row>
    <row r="23" spans="1:4" x14ac:dyDescent="0.25">
      <c r="A23" s="561" t="s">
        <v>3638</v>
      </c>
      <c r="B23" s="600">
        <f>B21-B11</f>
        <v>-28000000</v>
      </c>
      <c r="C23" s="600">
        <f>C21-C11</f>
        <v>1078052.1600000006</v>
      </c>
      <c r="D23" s="600">
        <f t="shared" ref="D23" si="4">D21-D11</f>
        <v>1078052.1600000006</v>
      </c>
    </row>
    <row r="24" spans="1:4" x14ac:dyDescent="0.25">
      <c r="A24" s="561"/>
      <c r="B24" s="607"/>
      <c r="C24" s="607"/>
      <c r="D24" s="607"/>
    </row>
    <row r="25" spans="1:4" x14ac:dyDescent="0.25">
      <c r="A25" s="608" t="s">
        <v>3639</v>
      </c>
      <c r="B25" s="600">
        <f>B23-B17</f>
        <v>-28000000</v>
      </c>
      <c r="C25" s="600">
        <f>C23-C17</f>
        <v>-3266623.82</v>
      </c>
      <c r="D25" s="600">
        <f>D23-D17</f>
        <v>-3266623.82</v>
      </c>
    </row>
    <row r="26" spans="1:4" x14ac:dyDescent="0.25">
      <c r="A26" s="609"/>
      <c r="B26" s="588"/>
      <c r="C26" s="588"/>
      <c r="D26" s="588"/>
    </row>
    <row r="27" spans="1:4" x14ac:dyDescent="0.25">
      <c r="A27" s="541"/>
    </row>
    <row r="28" spans="1:4" ht="30" customHeight="1" x14ac:dyDescent="0.25">
      <c r="A28" s="599" t="s">
        <v>55</v>
      </c>
      <c r="B28" s="577" t="s">
        <v>733</v>
      </c>
      <c r="C28" s="577" t="s">
        <v>708</v>
      </c>
      <c r="D28" s="577" t="s">
        <v>735</v>
      </c>
    </row>
    <row r="29" spans="1:4" x14ac:dyDescent="0.25">
      <c r="A29" s="561" t="s">
        <v>3640</v>
      </c>
      <c r="B29" s="562">
        <f>B30+B31</f>
        <v>0</v>
      </c>
      <c r="C29" s="562">
        <f t="shared" ref="C29:D29" si="5">C30+C31</f>
        <v>0</v>
      </c>
      <c r="D29" s="562">
        <f t="shared" si="5"/>
        <v>0</v>
      </c>
    </row>
    <row r="30" spans="1:4" x14ac:dyDescent="0.25">
      <c r="A30" s="601" t="s">
        <v>3641</v>
      </c>
      <c r="B30" s="554"/>
      <c r="C30" s="554"/>
      <c r="D30" s="554"/>
    </row>
    <row r="31" spans="1:4" x14ac:dyDescent="0.25">
      <c r="A31" s="601" t="s">
        <v>3642</v>
      </c>
      <c r="B31" s="554"/>
      <c r="C31" s="554"/>
      <c r="D31" s="554"/>
    </row>
    <row r="32" spans="1:4" x14ac:dyDescent="0.25">
      <c r="A32" s="551"/>
      <c r="B32" s="551"/>
      <c r="C32" s="551"/>
      <c r="D32" s="551"/>
    </row>
    <row r="33" spans="1:4" x14ac:dyDescent="0.25">
      <c r="A33" s="561" t="s">
        <v>3643</v>
      </c>
      <c r="B33" s="562">
        <f>B25+B29</f>
        <v>-28000000</v>
      </c>
      <c r="C33" s="562">
        <f t="shared" ref="C33:D33" si="6">C25+C29</f>
        <v>-3266623.82</v>
      </c>
      <c r="D33" s="562">
        <f t="shared" si="6"/>
        <v>-3266623.82</v>
      </c>
    </row>
    <row r="34" spans="1:4" x14ac:dyDescent="0.25">
      <c r="A34" s="598"/>
      <c r="B34" s="598"/>
      <c r="C34" s="598"/>
      <c r="D34" s="598"/>
    </row>
    <row r="35" spans="1:4" x14ac:dyDescent="0.25">
      <c r="A35" s="541"/>
    </row>
    <row r="36" spans="1:4" ht="30" x14ac:dyDescent="0.25">
      <c r="A36" s="599" t="s">
        <v>55</v>
      </c>
      <c r="B36" s="577" t="s">
        <v>3644</v>
      </c>
      <c r="C36" s="577" t="s">
        <v>708</v>
      </c>
      <c r="D36" s="577" t="s">
        <v>3626</v>
      </c>
    </row>
    <row r="37" spans="1:4" x14ac:dyDescent="0.25">
      <c r="A37" s="561" t="s">
        <v>3645</v>
      </c>
      <c r="B37" s="562">
        <f>B38+B39</f>
        <v>2800000</v>
      </c>
      <c r="C37" s="562">
        <f t="shared" ref="C37:D37" si="7">C38+C39</f>
        <v>388532.47999999998</v>
      </c>
      <c r="D37" s="562">
        <f t="shared" si="7"/>
        <v>388532.47999999998</v>
      </c>
    </row>
    <row r="38" spans="1:4" x14ac:dyDescent="0.25">
      <c r="A38" s="601" t="s">
        <v>3646</v>
      </c>
      <c r="B38" s="554">
        <v>2800000</v>
      </c>
      <c r="C38" s="554">
        <v>388532.47999999998</v>
      </c>
      <c r="D38" s="554">
        <v>388532.47999999998</v>
      </c>
    </row>
    <row r="39" spans="1:4" x14ac:dyDescent="0.25">
      <c r="A39" s="601" t="s">
        <v>3647</v>
      </c>
      <c r="B39" s="554"/>
      <c r="C39" s="554"/>
      <c r="D39" s="554"/>
    </row>
    <row r="40" spans="1:4" x14ac:dyDescent="0.25">
      <c r="A40" s="561" t="s">
        <v>3648</v>
      </c>
      <c r="B40" s="562">
        <f>B41+B42</f>
        <v>0</v>
      </c>
      <c r="C40" s="562">
        <f t="shared" ref="C40:D40" si="8">C41+C42</f>
        <v>0</v>
      </c>
      <c r="D40" s="562">
        <f t="shared" si="8"/>
        <v>0</v>
      </c>
    </row>
    <row r="41" spans="1:4" x14ac:dyDescent="0.25">
      <c r="A41" s="601" t="s">
        <v>3649</v>
      </c>
      <c r="B41" s="554"/>
      <c r="C41" s="554"/>
      <c r="D41" s="554"/>
    </row>
    <row r="42" spans="1:4" x14ac:dyDescent="0.25">
      <c r="A42" s="601" t="s">
        <v>3650</v>
      </c>
      <c r="B42" s="554"/>
      <c r="C42" s="554"/>
      <c r="D42" s="554"/>
    </row>
    <row r="43" spans="1:4" x14ac:dyDescent="0.25">
      <c r="A43" s="551"/>
      <c r="B43" s="551"/>
      <c r="C43" s="551"/>
      <c r="D43" s="551"/>
    </row>
    <row r="44" spans="1:4" x14ac:dyDescent="0.25">
      <c r="A44" s="561" t="s">
        <v>3651</v>
      </c>
      <c r="B44" s="562">
        <f>B37-B40</f>
        <v>2800000</v>
      </c>
      <c r="C44" s="562">
        <f t="shared" ref="C44:D44" si="9">C37-C40</f>
        <v>388532.47999999998</v>
      </c>
      <c r="D44" s="562">
        <f t="shared" si="9"/>
        <v>388532.47999999998</v>
      </c>
    </row>
    <row r="45" spans="1:4" x14ac:dyDescent="0.25">
      <c r="A45" s="610"/>
      <c r="B45" s="598"/>
      <c r="C45" s="598"/>
      <c r="D45" s="598"/>
    </row>
    <row r="46" spans="1:4" x14ac:dyDescent="0.25"/>
    <row r="47" spans="1:4" ht="30" x14ac:dyDescent="0.25">
      <c r="A47" s="599" t="s">
        <v>55</v>
      </c>
      <c r="B47" s="577" t="s">
        <v>3644</v>
      </c>
      <c r="C47" s="577" t="s">
        <v>708</v>
      </c>
      <c r="D47" s="577" t="s">
        <v>3626</v>
      </c>
    </row>
    <row r="48" spans="1:4" x14ac:dyDescent="0.25">
      <c r="A48" s="611" t="s">
        <v>3652</v>
      </c>
      <c r="B48" s="612">
        <f>B9</f>
        <v>7121100</v>
      </c>
      <c r="C48" s="602">
        <v>6570297.9900000002</v>
      </c>
      <c r="D48" s="612">
        <v>6570297.9900000002</v>
      </c>
    </row>
    <row r="49" spans="1:4" x14ac:dyDescent="0.25">
      <c r="A49" s="613" t="s">
        <v>3653</v>
      </c>
      <c r="B49" s="562">
        <f>B50-B51</f>
        <v>0</v>
      </c>
      <c r="C49" s="562">
        <f t="shared" ref="C49:D49" si="10">C50-C51</f>
        <v>0</v>
      </c>
      <c r="D49" s="562">
        <f t="shared" si="10"/>
        <v>0</v>
      </c>
    </row>
    <row r="50" spans="1:4" x14ac:dyDescent="0.25">
      <c r="A50" s="614" t="s">
        <v>3646</v>
      </c>
      <c r="B50" s="554">
        <v>0</v>
      </c>
      <c r="C50" s="554">
        <v>0</v>
      </c>
      <c r="D50" s="554">
        <v>0</v>
      </c>
    </row>
    <row r="51" spans="1:4" x14ac:dyDescent="0.25">
      <c r="A51" s="614" t="s">
        <v>3649</v>
      </c>
      <c r="B51" s="554"/>
      <c r="C51" s="554"/>
      <c r="D51" s="554"/>
    </row>
    <row r="52" spans="1:4" x14ac:dyDescent="0.25">
      <c r="A52" s="551"/>
      <c r="B52" s="551"/>
      <c r="C52" s="551"/>
      <c r="D52" s="551"/>
    </row>
    <row r="53" spans="1:4" x14ac:dyDescent="0.25">
      <c r="A53" s="601" t="s">
        <v>3632</v>
      </c>
      <c r="B53" s="554">
        <f>B14</f>
        <v>35121100</v>
      </c>
      <c r="C53" s="603">
        <v>9836921.8100000005</v>
      </c>
      <c r="D53" s="603">
        <v>9836921.8100000005</v>
      </c>
    </row>
    <row r="54" spans="1:4" x14ac:dyDescent="0.25">
      <c r="A54" s="551"/>
      <c r="B54" s="551"/>
      <c r="C54" s="551"/>
      <c r="D54" s="551"/>
    </row>
    <row r="55" spans="1:4" x14ac:dyDescent="0.25">
      <c r="A55" s="601" t="s">
        <v>3635</v>
      </c>
      <c r="B55" s="615">
        <f>B18</f>
        <v>0</v>
      </c>
      <c r="C55" s="554">
        <v>4344675.9800000004</v>
      </c>
      <c r="D55" s="554">
        <v>4344675.9800000004</v>
      </c>
    </row>
    <row r="56" spans="1:4" x14ac:dyDescent="0.25">
      <c r="A56" s="551"/>
      <c r="B56" s="551"/>
      <c r="C56" s="551"/>
      <c r="D56" s="551"/>
    </row>
    <row r="57" spans="1:4" ht="32.25" customHeight="1" x14ac:dyDescent="0.25">
      <c r="A57" s="608" t="s">
        <v>3654</v>
      </c>
      <c r="B57" s="562">
        <f>B48+B49-B53+B55</f>
        <v>-28000000</v>
      </c>
      <c r="C57" s="562">
        <f>C48+C49-C53+C55</f>
        <v>1078052.1600000001</v>
      </c>
      <c r="D57" s="562">
        <f t="shared" ref="D57" si="11">D48+D49-D53+D55</f>
        <v>1078052.1600000001</v>
      </c>
    </row>
    <row r="58" spans="1:4" x14ac:dyDescent="0.25">
      <c r="A58" s="616"/>
      <c r="B58" s="616"/>
      <c r="C58" s="616"/>
      <c r="D58" s="616"/>
    </row>
    <row r="59" spans="1:4" ht="30" customHeight="1" x14ac:dyDescent="0.25">
      <c r="A59" s="608" t="s">
        <v>3655</v>
      </c>
      <c r="B59" s="562">
        <f>B57-B49</f>
        <v>-28000000</v>
      </c>
      <c r="C59" s="562">
        <f>C57-C49</f>
        <v>1078052.1600000001</v>
      </c>
      <c r="D59" s="562">
        <f t="shared" ref="D59" si="12">D57-D49</f>
        <v>1078052.1600000001</v>
      </c>
    </row>
    <row r="60" spans="1:4" x14ac:dyDescent="0.25">
      <c r="A60" s="598"/>
      <c r="B60" s="598"/>
      <c r="C60" s="598"/>
      <c r="D60" s="598"/>
    </row>
    <row r="61" spans="1:4" x14ac:dyDescent="0.25"/>
    <row r="62" spans="1:4" ht="30" x14ac:dyDescent="0.25">
      <c r="A62" s="599" t="s">
        <v>55</v>
      </c>
      <c r="B62" s="577" t="s">
        <v>3644</v>
      </c>
      <c r="C62" s="577" t="s">
        <v>708</v>
      </c>
      <c r="D62" s="577" t="s">
        <v>3626</v>
      </c>
    </row>
    <row r="63" spans="1:4" x14ac:dyDescent="0.25">
      <c r="A63" s="611" t="s">
        <v>3629</v>
      </c>
      <c r="B63" s="617">
        <f>B10</f>
        <v>0</v>
      </c>
      <c r="C63" s="617">
        <f t="shared" ref="C63:D63" si="13">C10</f>
        <v>0</v>
      </c>
      <c r="D63" s="617">
        <f t="shared" si="13"/>
        <v>0</v>
      </c>
    </row>
    <row r="64" spans="1:4" ht="30" x14ac:dyDescent="0.25">
      <c r="A64" s="613" t="s">
        <v>3656</v>
      </c>
      <c r="B64" s="600">
        <f>B65-B66</f>
        <v>0</v>
      </c>
      <c r="C64" s="600">
        <f t="shared" ref="C64:D64" si="14">C65-C66</f>
        <v>0</v>
      </c>
      <c r="D64" s="600">
        <f t="shared" si="14"/>
        <v>0</v>
      </c>
    </row>
    <row r="65" spans="1:4" x14ac:dyDescent="0.25">
      <c r="A65" s="614" t="s">
        <v>3647</v>
      </c>
      <c r="B65" s="602"/>
      <c r="C65" s="602"/>
      <c r="D65" s="602"/>
    </row>
    <row r="66" spans="1:4" x14ac:dyDescent="0.25">
      <c r="A66" s="614" t="s">
        <v>3650</v>
      </c>
      <c r="B66" s="602"/>
      <c r="C66" s="602"/>
      <c r="D66" s="602"/>
    </row>
    <row r="67" spans="1:4" x14ac:dyDescent="0.25">
      <c r="A67" s="551"/>
      <c r="B67" s="570"/>
      <c r="C67" s="570"/>
      <c r="D67" s="570"/>
    </row>
    <row r="68" spans="1:4" x14ac:dyDescent="0.25">
      <c r="A68" s="601" t="s">
        <v>3657</v>
      </c>
      <c r="B68" s="602">
        <f>B15</f>
        <v>0</v>
      </c>
      <c r="C68" s="602">
        <f t="shared" ref="C68:D68" si="15">C15</f>
        <v>0</v>
      </c>
      <c r="D68" s="602">
        <f t="shared" si="15"/>
        <v>0</v>
      </c>
    </row>
    <row r="69" spans="1:4" x14ac:dyDescent="0.25">
      <c r="A69" s="551"/>
      <c r="B69" s="570"/>
      <c r="C69" s="570"/>
      <c r="D69" s="570"/>
    </row>
    <row r="70" spans="1:4" x14ac:dyDescent="0.25">
      <c r="A70" s="601" t="s">
        <v>3636</v>
      </c>
      <c r="B70" s="618">
        <f>B19</f>
        <v>0</v>
      </c>
      <c r="C70" s="602">
        <f>C19</f>
        <v>0</v>
      </c>
      <c r="D70" s="602">
        <f>D19</f>
        <v>0</v>
      </c>
    </row>
    <row r="71" spans="1:4" x14ac:dyDescent="0.25">
      <c r="A71" s="551"/>
      <c r="B71" s="570"/>
      <c r="C71" s="570"/>
      <c r="D71" s="570"/>
    </row>
    <row r="72" spans="1:4" ht="30" customHeight="1" x14ac:dyDescent="0.25">
      <c r="A72" s="608" t="s">
        <v>3658</v>
      </c>
      <c r="B72" s="600">
        <f>B63+B64-B68+B70</f>
        <v>0</v>
      </c>
      <c r="C72" s="600">
        <f t="shared" ref="C72:D72" si="16">C63+C64-C68+C70</f>
        <v>0</v>
      </c>
      <c r="D72" s="600">
        <f t="shared" si="16"/>
        <v>0</v>
      </c>
    </row>
    <row r="73" spans="1:4" x14ac:dyDescent="0.25">
      <c r="A73" s="551"/>
      <c r="B73" s="570"/>
      <c r="C73" s="570"/>
      <c r="D73" s="570"/>
    </row>
    <row r="74" spans="1:4" ht="30" customHeight="1" x14ac:dyDescent="0.25">
      <c r="A74" s="608" t="s">
        <v>3659</v>
      </c>
      <c r="B74" s="600">
        <f>B72-B64</f>
        <v>0</v>
      </c>
      <c r="C74" s="600">
        <f>C72-C64</f>
        <v>0</v>
      </c>
      <c r="D74" s="600">
        <f t="shared" ref="D74" si="17">D72-D64</f>
        <v>0</v>
      </c>
    </row>
    <row r="75" spans="1:4" x14ac:dyDescent="0.25">
      <c r="A75" s="598"/>
      <c r="B75" s="588"/>
      <c r="C75" s="588"/>
      <c r="D75" s="588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32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0115-33EC-4673-8020-8D7D4AFED36E}">
  <sheetPr codeName="Hoja6"/>
  <dimension ref="A1:Y39"/>
  <sheetViews>
    <sheetView topLeftCell="A13" workbookViewId="0">
      <selection activeCell="P38" sqref="P38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4.6640625" style="122" customWidth="1"/>
    <col min="16" max="16" width="13.33203125" style="122" customWidth="1"/>
    <col min="17" max="17" width="14.83203125" style="122" customWidth="1"/>
    <col min="18" max="18" width="22" style="122" bestFit="1" customWidth="1"/>
    <col min="19" max="19" width="13.33203125" style="122" customWidth="1"/>
    <col min="20" max="20" width="6.83203125" style="122" bestFit="1" customWidth="1"/>
    <col min="21" max="21" width="19.832031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3660</v>
      </c>
      <c r="Q1" s="122" t="s">
        <v>3661</v>
      </c>
      <c r="R1" s="122" t="s">
        <v>3662</v>
      </c>
    </row>
    <row r="2" spans="1:25" x14ac:dyDescent="0.25">
      <c r="A2" s="542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122">
        <v>4</v>
      </c>
      <c r="C2" s="122">
        <v>1</v>
      </c>
      <c r="I2" s="122" t="s">
        <v>3663</v>
      </c>
      <c r="P2" s="574">
        <f>'Formato 4'!B8</f>
        <v>35121100</v>
      </c>
      <c r="Q2" s="574">
        <f>'Formato 4'!C8</f>
        <v>6958830.4700000007</v>
      </c>
      <c r="R2" s="574">
        <f>'Formato 4'!D8</f>
        <v>6958830.4700000007</v>
      </c>
      <c r="S2" s="574"/>
      <c r="T2" s="574"/>
      <c r="U2" s="574"/>
      <c r="V2" s="574"/>
    </row>
    <row r="3" spans="1:25" x14ac:dyDescent="0.25">
      <c r="A3" s="542" t="str">
        <f t="shared" si="0"/>
        <v>4,1,1,0,0,0,0</v>
      </c>
      <c r="B3" s="122">
        <v>4</v>
      </c>
      <c r="C3" s="122">
        <v>1</v>
      </c>
      <c r="D3" s="122">
        <v>1</v>
      </c>
      <c r="J3" s="122" t="s">
        <v>3664</v>
      </c>
      <c r="P3" s="574">
        <f>'Formato 4'!B9</f>
        <v>7121100</v>
      </c>
      <c r="Q3" s="574">
        <f>'Formato 4'!C9</f>
        <v>6570297.9900000002</v>
      </c>
      <c r="R3" s="574">
        <f>'Formato 4'!D9</f>
        <v>6570297.9900000002</v>
      </c>
      <c r="S3" s="574"/>
      <c r="T3" s="574"/>
      <c r="U3" s="574"/>
      <c r="V3" s="574"/>
    </row>
    <row r="4" spans="1:25" x14ac:dyDescent="0.25">
      <c r="A4" s="542" t="str">
        <f t="shared" si="0"/>
        <v>4,1,2,0,0,0,0</v>
      </c>
      <c r="B4" s="122">
        <v>4</v>
      </c>
      <c r="C4" s="122">
        <v>1</v>
      </c>
      <c r="D4" s="122">
        <v>2</v>
      </c>
      <c r="J4" s="122" t="s">
        <v>3665</v>
      </c>
      <c r="P4" s="574">
        <f>'Formato 4'!B10</f>
        <v>0</v>
      </c>
      <c r="Q4" s="574">
        <f>'Formato 4'!C10</f>
        <v>0</v>
      </c>
      <c r="R4" s="574">
        <f>'Formato 4'!D10</f>
        <v>0</v>
      </c>
      <c r="S4" s="574"/>
      <c r="T4" s="574"/>
      <c r="U4" s="574"/>
      <c r="V4" s="574"/>
    </row>
    <row r="5" spans="1:25" x14ac:dyDescent="0.25">
      <c r="A5" s="542" t="str">
        <f t="shared" si="0"/>
        <v>4,1,3,0,0,0,0</v>
      </c>
      <c r="B5" s="122">
        <v>4</v>
      </c>
      <c r="C5" s="122">
        <v>1</v>
      </c>
      <c r="D5" s="122">
        <v>3</v>
      </c>
      <c r="J5" s="122" t="s">
        <v>3666</v>
      </c>
      <c r="P5" s="574">
        <f>'Formato 4'!B11</f>
        <v>28000000</v>
      </c>
      <c r="Q5" s="574">
        <f>'Formato 4'!C11</f>
        <v>388532.47999999998</v>
      </c>
      <c r="R5" s="574">
        <f>'Formato 4'!D11</f>
        <v>388532.47999999998</v>
      </c>
      <c r="S5" s="574"/>
      <c r="T5" s="574"/>
      <c r="U5" s="574"/>
      <c r="V5" s="574"/>
    </row>
    <row r="6" spans="1:25" x14ac:dyDescent="0.25">
      <c r="A6" s="542" t="str">
        <f t="shared" si="0"/>
        <v>4,2,0,0,0,0,0</v>
      </c>
      <c r="B6" s="122">
        <v>4</v>
      </c>
      <c r="C6" s="122">
        <v>2</v>
      </c>
      <c r="I6" s="122" t="s">
        <v>3667</v>
      </c>
      <c r="P6" s="574">
        <f>'Formato 4'!B13</f>
        <v>35121100</v>
      </c>
      <c r="Q6" s="574">
        <f>'Formato 4'!C13</f>
        <v>9836921.8100000005</v>
      </c>
      <c r="R6" s="574">
        <f>'Formato 4'!D13</f>
        <v>9836921.8100000005</v>
      </c>
      <c r="S6" s="574"/>
      <c r="T6" s="574"/>
      <c r="U6" s="574"/>
      <c r="V6" s="574"/>
      <c r="W6" s="574"/>
      <c r="X6" s="574"/>
      <c r="Y6" s="574"/>
    </row>
    <row r="7" spans="1:25" x14ac:dyDescent="0.25">
      <c r="A7" s="542" t="str">
        <f t="shared" si="0"/>
        <v>4,2,1,0,0,0,0</v>
      </c>
      <c r="B7" s="122">
        <v>4</v>
      </c>
      <c r="C7" s="122">
        <v>2</v>
      </c>
      <c r="D7" s="122">
        <v>1</v>
      </c>
      <c r="J7" s="122" t="s">
        <v>3668</v>
      </c>
      <c r="P7" s="574">
        <f>'Formato 4'!B14</f>
        <v>35121100</v>
      </c>
      <c r="Q7" s="574">
        <f>'Formato 4'!C14</f>
        <v>9836921.8100000005</v>
      </c>
      <c r="R7" s="574">
        <f>'Formato 4'!D14</f>
        <v>9836921.8100000005</v>
      </c>
    </row>
    <row r="8" spans="1:25" x14ac:dyDescent="0.25">
      <c r="A8" s="542" t="str">
        <f t="shared" si="0"/>
        <v>4,2,2,0,0,0,0</v>
      </c>
      <c r="B8" s="122">
        <v>4</v>
      </c>
      <c r="C8" s="122">
        <v>2</v>
      </c>
      <c r="D8" s="122">
        <v>2</v>
      </c>
      <c r="J8" s="122" t="s">
        <v>3669</v>
      </c>
      <c r="P8" s="574">
        <f>'Formato 4'!B15</f>
        <v>0</v>
      </c>
      <c r="Q8" s="574">
        <f>'Formato 4'!C15</f>
        <v>0</v>
      </c>
      <c r="R8" s="574">
        <f>'Formato 4'!D15</f>
        <v>0</v>
      </c>
    </row>
    <row r="9" spans="1:25" x14ac:dyDescent="0.25">
      <c r="A9" s="542" t="str">
        <f t="shared" si="0"/>
        <v>4,3,0,0,0,0,0</v>
      </c>
      <c r="B9" s="122">
        <v>4</v>
      </c>
      <c r="C9" s="122">
        <v>3</v>
      </c>
      <c r="I9" s="122" t="s">
        <v>3670</v>
      </c>
      <c r="P9" s="574"/>
      <c r="Q9" s="574">
        <f>'Formato 4'!C17</f>
        <v>4344675.9800000004</v>
      </c>
      <c r="R9" s="574">
        <f>'Formato 4'!D17</f>
        <v>4344675.9800000004</v>
      </c>
    </row>
    <row r="10" spans="1:25" x14ac:dyDescent="0.25">
      <c r="A10" s="542" t="str">
        <f t="shared" si="0"/>
        <v>4,3,1,0,0,0,0</v>
      </c>
      <c r="B10" s="122">
        <v>4</v>
      </c>
      <c r="C10" s="122">
        <v>3</v>
      </c>
      <c r="D10" s="122">
        <v>1</v>
      </c>
      <c r="J10" s="122" t="s">
        <v>3671</v>
      </c>
      <c r="P10" s="574"/>
      <c r="Q10" s="574">
        <f>'Formato 4'!C18</f>
        <v>4344675.9800000004</v>
      </c>
      <c r="R10" s="574">
        <f>'Formato 4'!D18</f>
        <v>4344675.9800000004</v>
      </c>
    </row>
    <row r="11" spans="1:25" x14ac:dyDescent="0.25">
      <c r="A11" s="542" t="str">
        <f t="shared" si="0"/>
        <v>4,3,2,0,0,0,0</v>
      </c>
      <c r="B11" s="122">
        <v>4</v>
      </c>
      <c r="C11" s="122">
        <v>3</v>
      </c>
      <c r="D11" s="122">
        <v>2</v>
      </c>
      <c r="J11" s="122" t="s">
        <v>3672</v>
      </c>
      <c r="N11" s="619"/>
      <c r="P11" s="574"/>
      <c r="Q11" s="574">
        <f>'Formato 4'!C19</f>
        <v>0</v>
      </c>
      <c r="R11" s="574">
        <f>'Formato 4'!D19</f>
        <v>0</v>
      </c>
    </row>
    <row r="12" spans="1:25" x14ac:dyDescent="0.25">
      <c r="A12" s="542" t="str">
        <f t="shared" si="0"/>
        <v>4,4,0,0,0,0,0</v>
      </c>
      <c r="B12" s="122">
        <v>4</v>
      </c>
      <c r="C12" s="122">
        <v>4</v>
      </c>
      <c r="I12" s="122" t="s">
        <v>3673</v>
      </c>
      <c r="P12" s="574">
        <f>'Formato 4'!B21</f>
        <v>0</v>
      </c>
      <c r="Q12" s="574">
        <f>'Formato 4'!C21</f>
        <v>1466584.6400000006</v>
      </c>
      <c r="R12" s="574">
        <f>'Formato 4'!D21</f>
        <v>1466584.6400000006</v>
      </c>
    </row>
    <row r="13" spans="1:25" x14ac:dyDescent="0.25">
      <c r="A13" s="542" t="str">
        <f t="shared" si="0"/>
        <v>4,5,0,0,0,0,0</v>
      </c>
      <c r="B13" s="122">
        <v>4</v>
      </c>
      <c r="C13" s="122">
        <v>5</v>
      </c>
      <c r="I13" s="122" t="s">
        <v>3674</v>
      </c>
      <c r="P13" s="574">
        <f>'Formato 4'!B23</f>
        <v>-28000000</v>
      </c>
      <c r="Q13" s="574">
        <f>'Formato 4'!C23</f>
        <v>1078052.1600000006</v>
      </c>
      <c r="R13" s="574">
        <f>'Formato 4'!D23</f>
        <v>1078052.1600000006</v>
      </c>
    </row>
    <row r="14" spans="1:25" x14ac:dyDescent="0.25">
      <c r="A14" s="542" t="str">
        <f t="shared" si="0"/>
        <v>4,6,0,0,0,0,0</v>
      </c>
      <c r="B14" s="122">
        <v>4</v>
      </c>
      <c r="C14" s="122">
        <v>6</v>
      </c>
      <c r="I14" s="122" t="s">
        <v>3675</v>
      </c>
      <c r="P14" s="574">
        <f>'Formato 4'!B25</f>
        <v>-28000000</v>
      </c>
      <c r="Q14" s="574">
        <f>'Formato 4'!C25</f>
        <v>-3266623.82</v>
      </c>
      <c r="R14" s="574">
        <f>'Formato 4'!D25</f>
        <v>-3266623.82</v>
      </c>
    </row>
    <row r="15" spans="1:25" x14ac:dyDescent="0.25">
      <c r="A15" s="542" t="str">
        <f t="shared" si="0"/>
        <v>4,7,0,0,0,0,0</v>
      </c>
      <c r="B15" s="122">
        <v>4</v>
      </c>
      <c r="C15" s="122">
        <v>7</v>
      </c>
      <c r="I15" s="122" t="s">
        <v>3676</v>
      </c>
      <c r="P15" s="122">
        <f>'Formato 4'!B29</f>
        <v>0</v>
      </c>
      <c r="Q15" s="122">
        <f>'Formato 4'!C29</f>
        <v>0</v>
      </c>
      <c r="R15" s="122">
        <f>'Formato 4'!D29</f>
        <v>0</v>
      </c>
    </row>
    <row r="16" spans="1:25" x14ac:dyDescent="0.25">
      <c r="A16" s="542" t="str">
        <f t="shared" si="0"/>
        <v>4,7,1,0,0,0,0</v>
      </c>
      <c r="B16" s="122">
        <v>4</v>
      </c>
      <c r="C16" s="122">
        <v>7</v>
      </c>
      <c r="D16" s="122">
        <v>1</v>
      </c>
      <c r="J16" s="122" t="s">
        <v>3677</v>
      </c>
      <c r="P16" s="122">
        <f>'Formato 4'!B30</f>
        <v>0</v>
      </c>
      <c r="Q16" s="122">
        <f>'Formato 4'!C30</f>
        <v>0</v>
      </c>
      <c r="R16" s="122">
        <f>'Formato 4'!D30</f>
        <v>0</v>
      </c>
    </row>
    <row r="17" spans="1:18" x14ac:dyDescent="0.25">
      <c r="A17" s="542" t="str">
        <f t="shared" si="0"/>
        <v>4,7,2,0,0,0,0</v>
      </c>
      <c r="B17" s="122">
        <v>4</v>
      </c>
      <c r="C17" s="122">
        <v>7</v>
      </c>
      <c r="D17" s="122">
        <v>2</v>
      </c>
      <c r="J17" s="122" t="s">
        <v>3678</v>
      </c>
      <c r="P17" s="122">
        <f>'Formato 4'!B31</f>
        <v>0</v>
      </c>
      <c r="Q17" s="122">
        <f>'Formato 4'!C31</f>
        <v>0</v>
      </c>
      <c r="R17" s="122">
        <f>'Formato 4'!D31</f>
        <v>0</v>
      </c>
    </row>
    <row r="18" spans="1:18" x14ac:dyDescent="0.25">
      <c r="A18" s="542" t="str">
        <f t="shared" si="0"/>
        <v>4,8,0,0,0,0,0</v>
      </c>
      <c r="B18" s="122">
        <v>4</v>
      </c>
      <c r="C18" s="122">
        <v>8</v>
      </c>
      <c r="I18" s="122" t="s">
        <v>3679</v>
      </c>
      <c r="P18" s="122">
        <f>'Formato 4'!B33</f>
        <v>-28000000</v>
      </c>
      <c r="Q18" s="122">
        <f>'Formato 4'!C33</f>
        <v>-3266623.82</v>
      </c>
      <c r="R18" s="122">
        <f>'Formato 4'!D33</f>
        <v>-3266623.82</v>
      </c>
    </row>
    <row r="19" spans="1:18" x14ac:dyDescent="0.25">
      <c r="A19" s="542" t="str">
        <f t="shared" si="0"/>
        <v>4,8,0,0,0,0,0</v>
      </c>
      <c r="B19" s="122">
        <v>4</v>
      </c>
      <c r="C19" s="122">
        <v>8</v>
      </c>
      <c r="I19" s="122" t="s">
        <v>3680</v>
      </c>
      <c r="P19" s="122">
        <f>'Formato 4'!B37</f>
        <v>2800000</v>
      </c>
      <c r="Q19" s="122">
        <f>'Formato 4'!C37</f>
        <v>388532.47999999998</v>
      </c>
      <c r="R19" s="122">
        <f>'Formato 4'!D37</f>
        <v>388532.47999999998</v>
      </c>
    </row>
    <row r="20" spans="1:18" x14ac:dyDescent="0.25">
      <c r="A20" s="542" t="str">
        <f t="shared" si="0"/>
        <v>4,8,1,0,0,0,0</v>
      </c>
      <c r="B20" s="122">
        <v>4</v>
      </c>
      <c r="C20" s="122">
        <v>8</v>
      </c>
      <c r="D20" s="122">
        <v>1</v>
      </c>
      <c r="J20" s="122" t="s">
        <v>3681</v>
      </c>
      <c r="P20" s="122">
        <f>'Formato 4'!B38</f>
        <v>2800000</v>
      </c>
      <c r="Q20" s="122">
        <f>'Formato 4'!C38</f>
        <v>388532.47999999998</v>
      </c>
      <c r="R20" s="122">
        <f>'Formato 4'!D38</f>
        <v>388532.47999999998</v>
      </c>
    </row>
    <row r="21" spans="1:18" x14ac:dyDescent="0.25">
      <c r="A21" s="542" t="str">
        <f t="shared" si="0"/>
        <v>4,8,2,0,0,0,0</v>
      </c>
      <c r="B21" s="122">
        <v>4</v>
      </c>
      <c r="C21" s="122">
        <v>8</v>
      </c>
      <c r="D21" s="122">
        <v>2</v>
      </c>
      <c r="J21" s="122" t="s">
        <v>3682</v>
      </c>
      <c r="P21" s="122">
        <f>'Formato 4'!B39</f>
        <v>0</v>
      </c>
      <c r="Q21" s="122">
        <f>'Formato 4'!C39</f>
        <v>0</v>
      </c>
      <c r="R21" s="122">
        <f>'Formato 4'!D39</f>
        <v>0</v>
      </c>
    </row>
    <row r="22" spans="1:18" x14ac:dyDescent="0.25">
      <c r="A22" s="542" t="str">
        <f t="shared" si="0"/>
        <v>4,9,0,0,0,0,0</v>
      </c>
      <c r="B22" s="122">
        <v>4</v>
      </c>
      <c r="C22" s="122">
        <v>9</v>
      </c>
      <c r="I22" s="122" t="s">
        <v>3683</v>
      </c>
      <c r="P22" s="122">
        <f>'Formato 4'!B40</f>
        <v>0</v>
      </c>
      <c r="Q22" s="122">
        <f>'Formato 4'!C40</f>
        <v>0</v>
      </c>
      <c r="R22" s="122">
        <f>'Formato 4'!D40</f>
        <v>0</v>
      </c>
    </row>
    <row r="23" spans="1:18" x14ac:dyDescent="0.25">
      <c r="A23" s="542" t="str">
        <f t="shared" si="0"/>
        <v>4,9,1,0,0,0,0</v>
      </c>
      <c r="B23" s="122">
        <v>4</v>
      </c>
      <c r="C23" s="122">
        <v>9</v>
      </c>
      <c r="D23" s="122">
        <v>1</v>
      </c>
      <c r="J23" s="122" t="s">
        <v>3649</v>
      </c>
      <c r="P23" s="122">
        <f>'Formato 4'!B41</f>
        <v>0</v>
      </c>
      <c r="Q23" s="122">
        <f>'Formato 4'!C41</f>
        <v>0</v>
      </c>
      <c r="R23" s="122">
        <f>'Formato 4'!D41</f>
        <v>0</v>
      </c>
    </row>
    <row r="24" spans="1:18" x14ac:dyDescent="0.25">
      <c r="A24" s="542" t="str">
        <f t="shared" si="0"/>
        <v>4,9,2,0,0,0,0</v>
      </c>
      <c r="B24" s="122">
        <v>4</v>
      </c>
      <c r="C24" s="122">
        <v>9</v>
      </c>
      <c r="D24" s="122">
        <v>2</v>
      </c>
      <c r="J24" s="122" t="s">
        <v>3650</v>
      </c>
      <c r="P24" s="122">
        <f>'Formato 4'!B42</f>
        <v>0</v>
      </c>
      <c r="Q24" s="122">
        <f>'Formato 4'!C42</f>
        <v>0</v>
      </c>
      <c r="R24" s="122">
        <f>'Formato 4'!D42</f>
        <v>0</v>
      </c>
    </row>
    <row r="25" spans="1:18" x14ac:dyDescent="0.25">
      <c r="A25" s="542" t="str">
        <f t="shared" si="0"/>
        <v>4,10,0,0,0,0,0</v>
      </c>
      <c r="B25" s="122">
        <v>4</v>
      </c>
      <c r="C25" s="122">
        <v>10</v>
      </c>
      <c r="I25" s="122" t="s">
        <v>3666</v>
      </c>
      <c r="P25" s="122">
        <f>'Formato 4'!B44</f>
        <v>2800000</v>
      </c>
      <c r="Q25" s="122">
        <f>'Formato 4'!C44</f>
        <v>388532.47999999998</v>
      </c>
      <c r="R25" s="122">
        <f>'Formato 4'!D44</f>
        <v>388532.47999999998</v>
      </c>
    </row>
    <row r="26" spans="1:18" x14ac:dyDescent="0.25">
      <c r="A26" s="542" t="str">
        <f t="shared" si="0"/>
        <v>4,11,0,0,0,0,0</v>
      </c>
      <c r="B26" s="122">
        <v>4</v>
      </c>
      <c r="C26" s="122">
        <v>11</v>
      </c>
      <c r="I26" s="122" t="s">
        <v>3664</v>
      </c>
      <c r="P26" s="122">
        <f>'Formato 4'!B48</f>
        <v>7121100</v>
      </c>
      <c r="Q26" s="122">
        <f>'Formato 4'!C48</f>
        <v>6570297.9900000002</v>
      </c>
      <c r="R26" s="122">
        <f>'Formato 4'!D48</f>
        <v>6570297.9900000002</v>
      </c>
    </row>
    <row r="27" spans="1:18" x14ac:dyDescent="0.25">
      <c r="A27" s="542" t="str">
        <f t="shared" si="0"/>
        <v>4,11,1,0,0,0,0</v>
      </c>
      <c r="B27" s="122">
        <v>4</v>
      </c>
      <c r="C27" s="122">
        <v>11</v>
      </c>
      <c r="D27" s="122">
        <v>1</v>
      </c>
      <c r="J27" s="122" t="s">
        <v>3684</v>
      </c>
      <c r="P27" s="122">
        <f>'Formato 4'!B49</f>
        <v>0</v>
      </c>
      <c r="Q27" s="122">
        <f>'Formato 4'!C49</f>
        <v>0</v>
      </c>
      <c r="R27" s="122">
        <f>'Formato 4'!D49</f>
        <v>0</v>
      </c>
    </row>
    <row r="28" spans="1:18" x14ac:dyDescent="0.25">
      <c r="A28" s="542" t="str">
        <f t="shared" si="0"/>
        <v>4,11,1,1,0,0,0</v>
      </c>
      <c r="B28" s="122">
        <v>4</v>
      </c>
      <c r="C28" s="122">
        <v>11</v>
      </c>
      <c r="D28" s="122">
        <v>1</v>
      </c>
      <c r="E28" s="122">
        <v>1</v>
      </c>
      <c r="K28" s="122" t="s">
        <v>3681</v>
      </c>
      <c r="P28" s="122">
        <f>'Formato 4'!B50</f>
        <v>0</v>
      </c>
      <c r="Q28" s="122">
        <f>'Formato 4'!C50</f>
        <v>0</v>
      </c>
      <c r="R28" s="122">
        <f>'Formato 4'!D50</f>
        <v>0</v>
      </c>
    </row>
    <row r="29" spans="1:18" x14ac:dyDescent="0.25">
      <c r="A29" s="542" t="str">
        <f t="shared" si="0"/>
        <v>4,11,1,2,0,0,0</v>
      </c>
      <c r="B29" s="122">
        <v>4</v>
      </c>
      <c r="C29" s="122">
        <v>11</v>
      </c>
      <c r="D29" s="122">
        <v>1</v>
      </c>
      <c r="E29" s="122">
        <v>2</v>
      </c>
      <c r="K29" s="122" t="s">
        <v>3685</v>
      </c>
      <c r="P29" s="122">
        <f>'Formato 4'!B51</f>
        <v>0</v>
      </c>
      <c r="Q29" s="122">
        <f>'Formato 4'!C51</f>
        <v>0</v>
      </c>
      <c r="R29" s="122">
        <f>'Formato 4'!D51</f>
        <v>0</v>
      </c>
    </row>
    <row r="30" spans="1:18" x14ac:dyDescent="0.25">
      <c r="A30" s="542" t="str">
        <f t="shared" si="0"/>
        <v>4,12,0,0,0,0,0</v>
      </c>
      <c r="B30" s="122">
        <v>4</v>
      </c>
      <c r="C30" s="122">
        <v>12</v>
      </c>
      <c r="I30" s="122" t="s">
        <v>3668</v>
      </c>
      <c r="P30" s="122">
        <f>'Formato 4'!B53</f>
        <v>35121100</v>
      </c>
      <c r="Q30" s="122">
        <f>'Formato 4'!C53</f>
        <v>9836921.8100000005</v>
      </c>
      <c r="R30" s="122">
        <f>'Formato 4'!D53</f>
        <v>9836921.8100000005</v>
      </c>
    </row>
    <row r="31" spans="1:18" x14ac:dyDescent="0.25">
      <c r="A31" s="542" t="str">
        <f t="shared" si="0"/>
        <v>4,13,0,0,0,0,0</v>
      </c>
      <c r="B31" s="122">
        <v>4</v>
      </c>
      <c r="C31" s="122">
        <v>13</v>
      </c>
      <c r="I31" s="122" t="s">
        <v>3671</v>
      </c>
      <c r="Q31" s="122">
        <f>'Formato 4'!C55</f>
        <v>4344675.9800000004</v>
      </c>
      <c r="R31" s="122">
        <f>'Formato 4'!D55</f>
        <v>4344675.9800000004</v>
      </c>
    </row>
    <row r="32" spans="1:18" x14ac:dyDescent="0.25">
      <c r="A32" s="542" t="str">
        <f t="shared" si="0"/>
        <v>4,14,0,0,0,0,0</v>
      </c>
      <c r="B32" s="122">
        <v>4</v>
      </c>
      <c r="C32" s="122">
        <v>14</v>
      </c>
      <c r="I32" s="122" t="s">
        <v>3665</v>
      </c>
      <c r="P32" s="122">
        <f>'Formato 4'!B63</f>
        <v>0</v>
      </c>
      <c r="Q32" s="122">
        <f>'Formato 4'!C63</f>
        <v>0</v>
      </c>
      <c r="R32" s="122">
        <f>'Formato 4'!D63</f>
        <v>0</v>
      </c>
    </row>
    <row r="33" spans="1:18" x14ac:dyDescent="0.25">
      <c r="A33" s="542" t="str">
        <f t="shared" si="0"/>
        <v>4,14,1,0,0,0,0</v>
      </c>
      <c r="B33" s="122">
        <v>4</v>
      </c>
      <c r="C33" s="122">
        <v>14</v>
      </c>
      <c r="D33" s="122">
        <v>1</v>
      </c>
      <c r="J33" s="122" t="s">
        <v>3686</v>
      </c>
      <c r="P33" s="122">
        <f>'Formato 4'!B64</f>
        <v>0</v>
      </c>
      <c r="Q33" s="122">
        <f>'Formato 4'!C64</f>
        <v>0</v>
      </c>
      <c r="R33" s="122">
        <f>'Formato 4'!D64</f>
        <v>0</v>
      </c>
    </row>
    <row r="34" spans="1:18" x14ac:dyDescent="0.25">
      <c r="A34" s="542" t="str">
        <f t="shared" si="0"/>
        <v>4,14,1,1,0,0,0</v>
      </c>
      <c r="B34" s="122">
        <v>4</v>
      </c>
      <c r="C34" s="122">
        <v>14</v>
      </c>
      <c r="D34" s="122">
        <v>1</v>
      </c>
      <c r="E34" s="122">
        <v>1</v>
      </c>
      <c r="K34" s="122" t="s">
        <v>3687</v>
      </c>
      <c r="P34" s="122">
        <f>'Formato 4'!B65</f>
        <v>0</v>
      </c>
      <c r="Q34" s="122">
        <f>'Formato 4'!C65</f>
        <v>0</v>
      </c>
      <c r="R34" s="122">
        <f>'Formato 4'!D65</f>
        <v>0</v>
      </c>
    </row>
    <row r="35" spans="1:18" x14ac:dyDescent="0.25">
      <c r="A35" s="542" t="str">
        <f t="shared" si="0"/>
        <v>4,14,1,2,0,0,0</v>
      </c>
      <c r="B35" s="122">
        <v>4</v>
      </c>
      <c r="C35" s="122">
        <v>14</v>
      </c>
      <c r="D35" s="122">
        <v>1</v>
      </c>
      <c r="E35" s="122">
        <v>2</v>
      </c>
      <c r="K35" s="122" t="s">
        <v>3688</v>
      </c>
      <c r="P35" s="122">
        <f>'Formato 4'!B66</f>
        <v>0</v>
      </c>
      <c r="Q35" s="122">
        <f>'Formato 4'!C66</f>
        <v>0</v>
      </c>
      <c r="R35" s="122">
        <f>'Formato 4'!D66</f>
        <v>0</v>
      </c>
    </row>
    <row r="36" spans="1:18" x14ac:dyDescent="0.25">
      <c r="A36" s="542" t="str">
        <f t="shared" si="0"/>
        <v>4,15,0,0,0,0,0</v>
      </c>
      <c r="B36" s="122">
        <v>4</v>
      </c>
      <c r="C36" s="122">
        <v>15</v>
      </c>
      <c r="I36" s="122" t="s">
        <v>3669</v>
      </c>
      <c r="P36" s="122">
        <f>'Formato 4'!B68</f>
        <v>0</v>
      </c>
      <c r="Q36" s="122">
        <f>'Formato 4'!C68</f>
        <v>0</v>
      </c>
      <c r="R36" s="122">
        <f>'Formato 4'!D68</f>
        <v>0</v>
      </c>
    </row>
    <row r="37" spans="1:18" x14ac:dyDescent="0.25">
      <c r="A37" s="542" t="str">
        <f t="shared" si="0"/>
        <v>4,16,0,0,0,0,0</v>
      </c>
      <c r="B37" s="122">
        <v>4</v>
      </c>
      <c r="C37" s="122">
        <v>16</v>
      </c>
      <c r="I37" s="122" t="s">
        <v>3672</v>
      </c>
      <c r="Q37" s="122">
        <f>'Formato 4'!C70</f>
        <v>0</v>
      </c>
      <c r="R37" s="122">
        <f>'Formato 4'!D70</f>
        <v>0</v>
      </c>
    </row>
    <row r="38" spans="1:18" x14ac:dyDescent="0.25">
      <c r="A38" s="542" t="str">
        <f t="shared" si="0"/>
        <v>4,17,0,0,0,0,0</v>
      </c>
      <c r="B38" s="122">
        <v>4</v>
      </c>
      <c r="C38" s="122">
        <v>17</v>
      </c>
      <c r="I38" s="122" t="s">
        <v>3689</v>
      </c>
      <c r="P38" s="122">
        <f>'Formato 4'!B72</f>
        <v>0</v>
      </c>
      <c r="Q38" s="122">
        <f>'Formato 4'!C72</f>
        <v>0</v>
      </c>
      <c r="R38" s="122">
        <f>'Formato 4'!D72</f>
        <v>0</v>
      </c>
    </row>
    <row r="39" spans="1:18" x14ac:dyDescent="0.25">
      <c r="A39" s="542" t="str">
        <f t="shared" si="0"/>
        <v>4,18,0,0,0,0,0</v>
      </c>
      <c r="B39" s="122">
        <v>4</v>
      </c>
      <c r="C39" s="122">
        <v>18</v>
      </c>
      <c r="I39" s="122" t="s">
        <v>3690</v>
      </c>
      <c r="P39" s="122">
        <f>'Formato 4'!B74</f>
        <v>0</v>
      </c>
      <c r="Q39" s="122">
        <f>'Formato 4'!C74</f>
        <v>0</v>
      </c>
      <c r="R39" s="122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2B26-5E98-4C89-9C51-DEA0998AA28C}">
  <sheetPr codeName="Hoja51">
    <pageSetUpPr fitToPage="1"/>
  </sheetPr>
  <dimension ref="A1:H76"/>
  <sheetViews>
    <sheetView showGridLines="0" zoomScale="85" zoomScaleNormal="85" workbookViewId="0">
      <selection activeCell="F15" sqref="F15"/>
    </sheetView>
  </sheetViews>
  <sheetFormatPr baseColWidth="10" defaultColWidth="0" defaultRowHeight="15" customHeight="1" zeroHeight="1" x14ac:dyDescent="0.25"/>
  <cols>
    <col min="1" max="1" width="108.33203125" style="122" customWidth="1"/>
    <col min="2" max="7" width="24.1640625" style="122" customWidth="1"/>
    <col min="8" max="8" width="0" style="122" hidden="1" customWidth="1"/>
    <col min="9" max="16384" width="12.5" style="122" hidden="1"/>
  </cols>
  <sheetData>
    <row r="1" spans="1:8" s="590" customFormat="1" ht="37.5" customHeight="1" x14ac:dyDescent="0.2">
      <c r="A1" s="872" t="s">
        <v>3691</v>
      </c>
      <c r="B1" s="872"/>
      <c r="C1" s="872"/>
      <c r="D1" s="872"/>
      <c r="E1" s="872"/>
      <c r="F1" s="872"/>
      <c r="G1" s="872"/>
    </row>
    <row r="2" spans="1:8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6"/>
    </row>
    <row r="3" spans="1:8" x14ac:dyDescent="0.25">
      <c r="A3" s="857" t="s">
        <v>3692</v>
      </c>
      <c r="B3" s="858"/>
      <c r="C3" s="858"/>
      <c r="D3" s="858"/>
      <c r="E3" s="858"/>
      <c r="F3" s="858"/>
      <c r="G3" s="859"/>
    </row>
    <row r="4" spans="1:8" x14ac:dyDescent="0.25">
      <c r="A4" s="860" t="str">
        <f>TRIMESTRE</f>
        <v>Del 1 de enero al 31 de diciembre de 2020 (b)</v>
      </c>
      <c r="B4" s="861"/>
      <c r="C4" s="861"/>
      <c r="D4" s="861"/>
      <c r="E4" s="861"/>
      <c r="F4" s="861"/>
      <c r="G4" s="862"/>
    </row>
    <row r="5" spans="1:8" x14ac:dyDescent="0.25">
      <c r="A5" s="863" t="s">
        <v>3383</v>
      </c>
      <c r="B5" s="864"/>
      <c r="C5" s="864"/>
      <c r="D5" s="864"/>
      <c r="E5" s="864"/>
      <c r="F5" s="864"/>
      <c r="G5" s="865"/>
    </row>
    <row r="6" spans="1:8" x14ac:dyDescent="0.25">
      <c r="A6" s="869" t="s">
        <v>3693</v>
      </c>
      <c r="B6" s="871" t="s">
        <v>3694</v>
      </c>
      <c r="C6" s="871"/>
      <c r="D6" s="871"/>
      <c r="E6" s="871"/>
      <c r="F6" s="871"/>
      <c r="G6" s="871" t="s">
        <v>3695</v>
      </c>
    </row>
    <row r="7" spans="1:8" ht="30" x14ac:dyDescent="0.25">
      <c r="A7" s="870"/>
      <c r="B7" s="620" t="s">
        <v>3696</v>
      </c>
      <c r="C7" s="577" t="s">
        <v>734</v>
      </c>
      <c r="D7" s="620" t="s">
        <v>707</v>
      </c>
      <c r="E7" s="620" t="s">
        <v>708</v>
      </c>
      <c r="F7" s="620" t="s">
        <v>709</v>
      </c>
      <c r="G7" s="871"/>
    </row>
    <row r="8" spans="1:8" x14ac:dyDescent="0.25">
      <c r="A8" s="621" t="s">
        <v>3664</v>
      </c>
      <c r="B8" s="570"/>
      <c r="C8" s="570"/>
      <c r="D8" s="570"/>
      <c r="E8" s="570"/>
      <c r="F8" s="570"/>
      <c r="G8" s="570"/>
    </row>
    <row r="9" spans="1:8" x14ac:dyDescent="0.25">
      <c r="A9" s="601" t="s">
        <v>3697</v>
      </c>
      <c r="B9" s="554"/>
      <c r="C9" s="554"/>
      <c r="D9" s="554"/>
      <c r="E9" s="554"/>
      <c r="F9" s="554"/>
      <c r="G9" s="554"/>
      <c r="H9" s="622"/>
    </row>
    <row r="10" spans="1:8" x14ac:dyDescent="0.25">
      <c r="A10" s="601" t="s">
        <v>3698</v>
      </c>
      <c r="B10" s="554"/>
      <c r="C10" s="554"/>
      <c r="D10" s="554"/>
      <c r="E10" s="554"/>
      <c r="F10" s="554"/>
      <c r="G10" s="554"/>
    </row>
    <row r="11" spans="1:8" x14ac:dyDescent="0.25">
      <c r="A11" s="601" t="s">
        <v>3699</v>
      </c>
      <c r="B11" s="554"/>
      <c r="C11" s="554"/>
      <c r="D11" s="554"/>
      <c r="E11" s="554"/>
      <c r="F11" s="554"/>
      <c r="G11" s="554"/>
    </row>
    <row r="12" spans="1:8" x14ac:dyDescent="0.25">
      <c r="A12" s="601" t="s">
        <v>3700</v>
      </c>
      <c r="B12" s="554"/>
      <c r="C12" s="554"/>
      <c r="D12" s="554"/>
      <c r="E12" s="554"/>
      <c r="F12" s="554"/>
      <c r="G12" s="554"/>
    </row>
    <row r="13" spans="1:8" x14ac:dyDescent="0.25">
      <c r="A13" s="601" t="s">
        <v>3701</v>
      </c>
      <c r="B13" s="558">
        <v>450000</v>
      </c>
      <c r="C13" s="558">
        <v>50000</v>
      </c>
      <c r="D13" s="558">
        <f>+B13+C13</f>
        <v>500000</v>
      </c>
      <c r="E13" s="558">
        <v>479870.17</v>
      </c>
      <c r="F13" s="558">
        <v>479870.17</v>
      </c>
      <c r="G13" s="558">
        <f>+F13-B13</f>
        <v>29870.169999999984</v>
      </c>
    </row>
    <row r="14" spans="1:8" x14ac:dyDescent="0.25">
      <c r="A14" s="601" t="s">
        <v>3702</v>
      </c>
      <c r="B14" s="554"/>
      <c r="C14" s="554"/>
      <c r="D14" s="558">
        <f t="shared" ref="D14:D40" si="0">+B14+C14</f>
        <v>0</v>
      </c>
      <c r="E14" s="554">
        <v>0</v>
      </c>
      <c r="F14" s="554">
        <v>0</v>
      </c>
      <c r="G14" s="554">
        <v>0</v>
      </c>
    </row>
    <row r="15" spans="1:8" x14ac:dyDescent="0.25">
      <c r="A15" s="601" t="s">
        <v>3703</v>
      </c>
      <c r="B15" s="558">
        <v>6671100</v>
      </c>
      <c r="C15" s="558">
        <v>330900</v>
      </c>
      <c r="D15" s="558">
        <f t="shared" si="0"/>
        <v>7002000</v>
      </c>
      <c r="E15" s="558">
        <v>6090427.8200000003</v>
      </c>
      <c r="F15" s="558">
        <v>6090427.8200000003</v>
      </c>
      <c r="G15" s="558">
        <f>+F15-B15</f>
        <v>-580672.1799999997</v>
      </c>
    </row>
    <row r="16" spans="1:8" x14ac:dyDescent="0.25">
      <c r="A16" s="623" t="s">
        <v>3704</v>
      </c>
      <c r="B16" s="554">
        <f>SUM(B17:B27)</f>
        <v>0</v>
      </c>
      <c r="C16" s="554">
        <f t="shared" ref="C16:F16" si="1">SUM(C17:C27)</f>
        <v>0</v>
      </c>
      <c r="D16" s="558"/>
      <c r="E16" s="554">
        <f t="shared" si="1"/>
        <v>0</v>
      </c>
      <c r="F16" s="554">
        <f t="shared" si="1"/>
        <v>0</v>
      </c>
      <c r="G16" s="554">
        <f>SUM(G17:G27)</f>
        <v>0</v>
      </c>
    </row>
    <row r="17" spans="1:7" x14ac:dyDescent="0.25">
      <c r="A17" s="624" t="s">
        <v>3705</v>
      </c>
      <c r="B17" s="554"/>
      <c r="C17" s="554"/>
      <c r="D17" s="558"/>
      <c r="E17" s="554"/>
      <c r="F17" s="554"/>
      <c r="G17" s="554"/>
    </row>
    <row r="18" spans="1:7" x14ac:dyDescent="0.25">
      <c r="A18" s="624" t="s">
        <v>3706</v>
      </c>
      <c r="B18" s="554"/>
      <c r="C18" s="554"/>
      <c r="D18" s="558"/>
      <c r="E18" s="554"/>
      <c r="F18" s="554"/>
      <c r="G18" s="554"/>
    </row>
    <row r="19" spans="1:7" x14ac:dyDescent="0.25">
      <c r="A19" s="624" t="s">
        <v>3707</v>
      </c>
      <c r="B19" s="554"/>
      <c r="C19" s="554"/>
      <c r="D19" s="558"/>
      <c r="E19" s="554"/>
      <c r="F19" s="554"/>
      <c r="G19" s="554"/>
    </row>
    <row r="20" spans="1:7" x14ac:dyDescent="0.25">
      <c r="A20" s="624" t="s">
        <v>3708</v>
      </c>
      <c r="B20" s="554"/>
      <c r="C20" s="554"/>
      <c r="D20" s="558"/>
      <c r="E20" s="554"/>
      <c r="F20" s="554"/>
      <c r="G20" s="554"/>
    </row>
    <row r="21" spans="1:7" x14ac:dyDescent="0.25">
      <c r="A21" s="624" t="s">
        <v>3709</v>
      </c>
      <c r="B21" s="554"/>
      <c r="C21" s="554"/>
      <c r="D21" s="558"/>
      <c r="E21" s="554"/>
      <c r="F21" s="554"/>
      <c r="G21" s="554"/>
    </row>
    <row r="22" spans="1:7" x14ac:dyDescent="0.25">
      <c r="A22" s="624" t="s">
        <v>3710</v>
      </c>
      <c r="B22" s="554"/>
      <c r="C22" s="554"/>
      <c r="D22" s="558"/>
      <c r="E22" s="554"/>
      <c r="F22" s="554"/>
      <c r="G22" s="554"/>
    </row>
    <row r="23" spans="1:7" x14ac:dyDescent="0.25">
      <c r="A23" s="624" t="s">
        <v>3711</v>
      </c>
      <c r="B23" s="554"/>
      <c r="C23" s="554"/>
      <c r="D23" s="558"/>
      <c r="E23" s="554"/>
      <c r="F23" s="554"/>
      <c r="G23" s="554"/>
    </row>
    <row r="24" spans="1:7" x14ac:dyDescent="0.25">
      <c r="A24" s="624" t="s">
        <v>3712</v>
      </c>
      <c r="B24" s="554"/>
      <c r="C24" s="554"/>
      <c r="D24" s="558"/>
      <c r="E24" s="554"/>
      <c r="F24" s="554"/>
      <c r="G24" s="554"/>
    </row>
    <row r="25" spans="1:7" x14ac:dyDescent="0.25">
      <c r="A25" s="624" t="s">
        <v>3713</v>
      </c>
      <c r="B25" s="554"/>
      <c r="C25" s="554"/>
      <c r="D25" s="558"/>
      <c r="E25" s="554"/>
      <c r="F25" s="554"/>
      <c r="G25" s="554"/>
    </row>
    <row r="26" spans="1:7" x14ac:dyDescent="0.25">
      <c r="A26" s="624" t="s">
        <v>3714</v>
      </c>
      <c r="B26" s="554"/>
      <c r="C26" s="554"/>
      <c r="D26" s="558"/>
      <c r="E26" s="554"/>
      <c r="F26" s="554"/>
      <c r="G26" s="554"/>
    </row>
    <row r="27" spans="1:7" x14ac:dyDescent="0.25">
      <c r="A27" s="624" t="s">
        <v>3715</v>
      </c>
      <c r="B27" s="554"/>
      <c r="C27" s="554"/>
      <c r="D27" s="558"/>
      <c r="E27" s="554"/>
      <c r="F27" s="554"/>
      <c r="G27" s="554"/>
    </row>
    <row r="28" spans="1:7" x14ac:dyDescent="0.25">
      <c r="A28" s="601" t="s">
        <v>3716</v>
      </c>
      <c r="B28" s="554">
        <f>SUM(B29:B33)</f>
        <v>0</v>
      </c>
      <c r="C28" s="554">
        <f t="shared" ref="C28:G28" si="2">SUM(C29:C33)</f>
        <v>0</v>
      </c>
      <c r="D28" s="558"/>
      <c r="E28" s="554">
        <f t="shared" si="2"/>
        <v>0</v>
      </c>
      <c r="F28" s="554">
        <f t="shared" si="2"/>
        <v>0</v>
      </c>
      <c r="G28" s="554">
        <f t="shared" si="2"/>
        <v>0</v>
      </c>
    </row>
    <row r="29" spans="1:7" x14ac:dyDescent="0.25">
      <c r="A29" s="624" t="s">
        <v>3717</v>
      </c>
      <c r="B29" s="554"/>
      <c r="C29" s="554"/>
      <c r="D29" s="558"/>
      <c r="E29" s="554"/>
      <c r="F29" s="554"/>
      <c r="G29" s="554"/>
    </row>
    <row r="30" spans="1:7" x14ac:dyDescent="0.25">
      <c r="A30" s="624" t="s">
        <v>3718</v>
      </c>
      <c r="B30" s="554"/>
      <c r="C30" s="554"/>
      <c r="D30" s="558"/>
      <c r="E30" s="554"/>
      <c r="F30" s="554"/>
      <c r="G30" s="554"/>
    </row>
    <row r="31" spans="1:7" x14ac:dyDescent="0.25">
      <c r="A31" s="624" t="s">
        <v>3719</v>
      </c>
      <c r="B31" s="554"/>
      <c r="C31" s="554"/>
      <c r="D31" s="558"/>
      <c r="E31" s="554"/>
      <c r="F31" s="554"/>
      <c r="G31" s="554"/>
    </row>
    <row r="32" spans="1:7" x14ac:dyDescent="0.25">
      <c r="A32" s="624" t="s">
        <v>3720</v>
      </c>
      <c r="B32" s="554"/>
      <c r="C32" s="554"/>
      <c r="D32" s="558"/>
      <c r="E32" s="554"/>
      <c r="F32" s="554"/>
      <c r="G32" s="554"/>
    </row>
    <row r="33" spans="1:8" x14ac:dyDescent="0.25">
      <c r="A33" s="624" t="s">
        <v>3721</v>
      </c>
      <c r="B33" s="554"/>
      <c r="C33" s="554"/>
      <c r="D33" s="558"/>
      <c r="E33" s="554"/>
      <c r="F33" s="554"/>
      <c r="G33" s="554"/>
    </row>
    <row r="34" spans="1:8" x14ac:dyDescent="0.25">
      <c r="A34" s="601" t="s">
        <v>3722</v>
      </c>
      <c r="B34" s="558">
        <v>28000000</v>
      </c>
      <c r="C34" s="558">
        <v>-27611467.809999999</v>
      </c>
      <c r="D34" s="558">
        <f t="shared" si="0"/>
        <v>388532.19000000134</v>
      </c>
      <c r="E34" s="558">
        <v>388532.47999999998</v>
      </c>
      <c r="F34" s="558">
        <v>388532.47999999998</v>
      </c>
      <c r="G34" s="558">
        <f>+F34-B34</f>
        <v>-27611467.52</v>
      </c>
    </row>
    <row r="35" spans="1:8" x14ac:dyDescent="0.25">
      <c r="A35" s="601" t="s">
        <v>3723</v>
      </c>
      <c r="B35" s="558"/>
      <c r="C35" s="558"/>
      <c r="D35" s="558">
        <f t="shared" si="0"/>
        <v>0</v>
      </c>
      <c r="E35" s="558"/>
      <c r="F35" s="558"/>
      <c r="G35" s="558">
        <v>0</v>
      </c>
    </row>
    <row r="36" spans="1:8" x14ac:dyDescent="0.25">
      <c r="A36" s="624" t="s">
        <v>3724</v>
      </c>
      <c r="B36" s="554"/>
      <c r="C36" s="554"/>
      <c r="D36" s="558">
        <f t="shared" si="0"/>
        <v>0</v>
      </c>
      <c r="E36" s="554"/>
      <c r="F36" s="554"/>
      <c r="G36" s="558">
        <v>0</v>
      </c>
    </row>
    <row r="37" spans="1:8" x14ac:dyDescent="0.25">
      <c r="A37" s="601" t="s">
        <v>3725</v>
      </c>
      <c r="B37" s="554">
        <f>B38+B39</f>
        <v>0</v>
      </c>
      <c r="C37" s="558">
        <f>C38+C39</f>
        <v>7138538.2800000003</v>
      </c>
      <c r="D37" s="558">
        <f t="shared" si="0"/>
        <v>7138538.2800000003</v>
      </c>
      <c r="E37" s="554">
        <f t="shared" ref="E37:G37" si="3">E38+E39</f>
        <v>0</v>
      </c>
      <c r="F37" s="554">
        <f t="shared" si="3"/>
        <v>0</v>
      </c>
      <c r="G37" s="554">
        <f t="shared" si="3"/>
        <v>0</v>
      </c>
    </row>
    <row r="38" spans="1:8" x14ac:dyDescent="0.25">
      <c r="A38" s="624" t="s">
        <v>3726</v>
      </c>
      <c r="B38" s="554"/>
      <c r="C38" s="554"/>
      <c r="D38" s="558">
        <f t="shared" si="0"/>
        <v>0</v>
      </c>
      <c r="E38" s="554"/>
      <c r="F38" s="554"/>
      <c r="G38" s="554"/>
    </row>
    <row r="39" spans="1:8" x14ac:dyDescent="0.25">
      <c r="A39" s="624" t="s">
        <v>3727</v>
      </c>
      <c r="B39" s="554">
        <v>0</v>
      </c>
      <c r="C39" s="558">
        <v>7138538.2800000003</v>
      </c>
      <c r="D39" s="558">
        <v>0</v>
      </c>
      <c r="E39" s="554">
        <v>0</v>
      </c>
      <c r="F39" s="554">
        <v>0</v>
      </c>
      <c r="G39" s="554">
        <v>0</v>
      </c>
    </row>
    <row r="40" spans="1:8" x14ac:dyDescent="0.25">
      <c r="A40" s="551"/>
      <c r="B40" s="554"/>
      <c r="C40" s="554"/>
      <c r="D40" s="558">
        <f t="shared" si="0"/>
        <v>0</v>
      </c>
      <c r="E40" s="554"/>
      <c r="F40" s="554"/>
      <c r="G40" s="554"/>
    </row>
    <row r="41" spans="1:8" x14ac:dyDescent="0.25">
      <c r="A41" s="561" t="s">
        <v>3728</v>
      </c>
      <c r="B41" s="582">
        <f t="shared" ref="B41:G41" si="4">+B13+B15+B34+B37</f>
        <v>35121100</v>
      </c>
      <c r="C41" s="582">
        <f t="shared" si="4"/>
        <v>-20092029.529999997</v>
      </c>
      <c r="D41" s="582">
        <f t="shared" si="4"/>
        <v>15029070.470000003</v>
      </c>
      <c r="E41" s="582">
        <f t="shared" si="4"/>
        <v>6958830.4700000007</v>
      </c>
      <c r="F41" s="582">
        <f t="shared" si="4"/>
        <v>6958830.4700000007</v>
      </c>
      <c r="G41" s="582">
        <f t="shared" si="4"/>
        <v>-28162269.530000001</v>
      </c>
    </row>
    <row r="42" spans="1:8" x14ac:dyDescent="0.25">
      <c r="A42" s="561" t="s">
        <v>3729</v>
      </c>
      <c r="B42" s="593"/>
      <c r="C42" s="593"/>
      <c r="D42" s="593"/>
      <c r="E42" s="593"/>
      <c r="F42" s="593"/>
      <c r="G42" s="562">
        <f>IF(G41&gt;0,G41,0)</f>
        <v>0</v>
      </c>
      <c r="H42" s="622"/>
    </row>
    <row r="43" spans="1:8" x14ac:dyDescent="0.25">
      <c r="A43" s="551"/>
      <c r="B43" s="551"/>
      <c r="C43" s="551"/>
      <c r="D43" s="551"/>
      <c r="E43" s="551"/>
      <c r="F43" s="551"/>
      <c r="G43" s="551"/>
    </row>
    <row r="44" spans="1:8" x14ac:dyDescent="0.25">
      <c r="A44" s="561" t="s">
        <v>3730</v>
      </c>
      <c r="B44" s="551"/>
      <c r="C44" s="551"/>
      <c r="D44" s="551"/>
      <c r="E44" s="551"/>
      <c r="F44" s="551"/>
      <c r="G44" s="551"/>
    </row>
    <row r="45" spans="1:8" x14ac:dyDescent="0.25">
      <c r="A45" s="601" t="s">
        <v>3731</v>
      </c>
      <c r="B45" s="554">
        <f>SUM(B46:B53)</f>
        <v>0</v>
      </c>
      <c r="C45" s="554">
        <f t="shared" ref="C45:G45" si="5">SUM(C46:C53)</f>
        <v>0</v>
      </c>
      <c r="D45" s="554">
        <f t="shared" si="5"/>
        <v>0</v>
      </c>
      <c r="E45" s="554">
        <f t="shared" si="5"/>
        <v>0</v>
      </c>
      <c r="F45" s="554">
        <f t="shared" si="5"/>
        <v>0</v>
      </c>
      <c r="G45" s="554">
        <f t="shared" si="5"/>
        <v>0</v>
      </c>
    </row>
    <row r="46" spans="1:8" x14ac:dyDescent="0.25">
      <c r="A46" s="625" t="s">
        <v>3732</v>
      </c>
      <c r="B46" s="554"/>
      <c r="C46" s="554"/>
      <c r="D46" s="554"/>
      <c r="E46" s="554"/>
      <c r="F46" s="554"/>
      <c r="G46" s="554"/>
    </row>
    <row r="47" spans="1:8" x14ac:dyDescent="0.25">
      <c r="A47" s="625" t="s">
        <v>3733</v>
      </c>
      <c r="B47" s="554"/>
      <c r="C47" s="554"/>
      <c r="D47" s="554"/>
      <c r="E47" s="554"/>
      <c r="F47" s="554"/>
      <c r="G47" s="554"/>
    </row>
    <row r="48" spans="1:8" x14ac:dyDescent="0.25">
      <c r="A48" s="625" t="s">
        <v>3734</v>
      </c>
      <c r="B48" s="554"/>
      <c r="C48" s="554"/>
      <c r="D48" s="554"/>
      <c r="E48" s="554"/>
      <c r="F48" s="554"/>
      <c r="G48" s="554"/>
    </row>
    <row r="49" spans="1:7" ht="30" x14ac:dyDescent="0.25">
      <c r="A49" s="625" t="s">
        <v>3735</v>
      </c>
      <c r="B49" s="554"/>
      <c r="C49" s="554"/>
      <c r="D49" s="554"/>
      <c r="E49" s="554"/>
      <c r="F49" s="554"/>
      <c r="G49" s="554"/>
    </row>
    <row r="50" spans="1:7" x14ac:dyDescent="0.25">
      <c r="A50" s="625" t="s">
        <v>3736</v>
      </c>
      <c r="B50" s="554"/>
      <c r="C50" s="554"/>
      <c r="D50" s="554"/>
      <c r="E50" s="554"/>
      <c r="F50" s="554"/>
      <c r="G50" s="554"/>
    </row>
    <row r="51" spans="1:7" x14ac:dyDescent="0.25">
      <c r="A51" s="625" t="s">
        <v>3737</v>
      </c>
      <c r="B51" s="554"/>
      <c r="C51" s="554"/>
      <c r="D51" s="554"/>
      <c r="E51" s="554"/>
      <c r="F51" s="554"/>
      <c r="G51" s="554"/>
    </row>
    <row r="52" spans="1:7" x14ac:dyDescent="0.25">
      <c r="A52" s="626" t="s">
        <v>3738</v>
      </c>
      <c r="B52" s="554"/>
      <c r="C52" s="554"/>
      <c r="D52" s="554"/>
      <c r="E52" s="554"/>
      <c r="F52" s="554"/>
      <c r="G52" s="554"/>
    </row>
    <row r="53" spans="1:7" x14ac:dyDescent="0.25">
      <c r="A53" s="624" t="s">
        <v>3739</v>
      </c>
      <c r="B53" s="554"/>
      <c r="C53" s="554"/>
      <c r="D53" s="554"/>
      <c r="E53" s="554"/>
      <c r="F53" s="554"/>
      <c r="G53" s="554"/>
    </row>
    <row r="54" spans="1:7" x14ac:dyDescent="0.25">
      <c r="A54" s="601" t="s">
        <v>3740</v>
      </c>
      <c r="B54" s="554">
        <f>SUM(B55:B58)</f>
        <v>0</v>
      </c>
      <c r="C54" s="554">
        <f t="shared" ref="C54:G54" si="6">SUM(C55:C58)</f>
        <v>0</v>
      </c>
      <c r="D54" s="554">
        <f t="shared" si="6"/>
        <v>0</v>
      </c>
      <c r="E54" s="554">
        <f t="shared" si="6"/>
        <v>0</v>
      </c>
      <c r="F54" s="554">
        <f t="shared" si="6"/>
        <v>0</v>
      </c>
      <c r="G54" s="554">
        <f t="shared" si="6"/>
        <v>0</v>
      </c>
    </row>
    <row r="55" spans="1:7" x14ac:dyDescent="0.25">
      <c r="A55" s="626" t="s">
        <v>3741</v>
      </c>
      <c r="B55" s="554"/>
      <c r="C55" s="554"/>
      <c r="D55" s="554"/>
      <c r="E55" s="554"/>
      <c r="F55" s="554"/>
      <c r="G55" s="554"/>
    </row>
    <row r="56" spans="1:7" x14ac:dyDescent="0.25">
      <c r="A56" s="625" t="s">
        <v>3742</v>
      </c>
      <c r="B56" s="554"/>
      <c r="C56" s="554"/>
      <c r="D56" s="554"/>
      <c r="E56" s="554"/>
      <c r="F56" s="554"/>
      <c r="G56" s="554"/>
    </row>
    <row r="57" spans="1:7" x14ac:dyDescent="0.25">
      <c r="A57" s="625" t="s">
        <v>3743</v>
      </c>
      <c r="B57" s="554"/>
      <c r="C57" s="554"/>
      <c r="D57" s="554"/>
      <c r="E57" s="554"/>
      <c r="F57" s="554"/>
      <c r="G57" s="554"/>
    </row>
    <row r="58" spans="1:7" x14ac:dyDescent="0.25">
      <c r="A58" s="626" t="s">
        <v>3744</v>
      </c>
      <c r="B58" s="554"/>
      <c r="C58" s="554"/>
      <c r="D58" s="554"/>
      <c r="E58" s="554"/>
      <c r="F58" s="554"/>
      <c r="G58" s="554"/>
    </row>
    <row r="59" spans="1:7" x14ac:dyDescent="0.25">
      <c r="A59" s="601" t="s">
        <v>3745</v>
      </c>
      <c r="B59" s="554">
        <f>SUM(B60:B61)</f>
        <v>0</v>
      </c>
      <c r="C59" s="554">
        <f t="shared" ref="C59:G59" si="7">SUM(C60:C61)</f>
        <v>0</v>
      </c>
      <c r="D59" s="554">
        <f t="shared" si="7"/>
        <v>0</v>
      </c>
      <c r="E59" s="554">
        <f t="shared" si="7"/>
        <v>0</v>
      </c>
      <c r="F59" s="554">
        <f t="shared" si="7"/>
        <v>0</v>
      </c>
      <c r="G59" s="554">
        <f t="shared" si="7"/>
        <v>0</v>
      </c>
    </row>
    <row r="60" spans="1:7" x14ac:dyDescent="0.25">
      <c r="A60" s="625" t="s">
        <v>3746</v>
      </c>
      <c r="B60" s="554"/>
      <c r="C60" s="554"/>
      <c r="D60" s="554"/>
      <c r="E60" s="554"/>
      <c r="F60" s="554"/>
      <c r="G60" s="554"/>
    </row>
    <row r="61" spans="1:7" x14ac:dyDescent="0.25">
      <c r="A61" s="625" t="s">
        <v>3747</v>
      </c>
      <c r="B61" s="554"/>
      <c r="C61" s="554"/>
      <c r="D61" s="554"/>
      <c r="E61" s="554"/>
      <c r="F61" s="554"/>
      <c r="G61" s="554"/>
    </row>
    <row r="62" spans="1:7" x14ac:dyDescent="0.25">
      <c r="A62" s="601" t="s">
        <v>3748</v>
      </c>
      <c r="B62" s="558"/>
      <c r="C62" s="558"/>
      <c r="D62" s="558"/>
      <c r="E62" s="558"/>
      <c r="F62" s="558"/>
      <c r="G62" s="558"/>
    </row>
    <row r="63" spans="1:7" x14ac:dyDescent="0.25">
      <c r="A63" s="601" t="s">
        <v>3749</v>
      </c>
      <c r="B63" s="554"/>
      <c r="C63" s="554"/>
      <c r="D63" s="554"/>
      <c r="E63" s="554"/>
      <c r="F63" s="554"/>
      <c r="G63" s="554"/>
    </row>
    <row r="64" spans="1:7" x14ac:dyDescent="0.25">
      <c r="A64" s="551"/>
      <c r="B64" s="551"/>
      <c r="C64" s="551"/>
      <c r="D64" s="551"/>
      <c r="E64" s="551"/>
      <c r="F64" s="551"/>
      <c r="G64" s="551"/>
    </row>
    <row r="65" spans="1:7" x14ac:dyDescent="0.25">
      <c r="A65" s="561" t="s">
        <v>3750</v>
      </c>
      <c r="B65" s="562">
        <f>B45+B54+B59+B62+B63</f>
        <v>0</v>
      </c>
      <c r="C65" s="562">
        <f t="shared" ref="C65:G65" si="8">C45+C54+C59+C62+C63</f>
        <v>0</v>
      </c>
      <c r="D65" s="562"/>
      <c r="E65" s="562">
        <f t="shared" si="8"/>
        <v>0</v>
      </c>
      <c r="F65" s="562">
        <f t="shared" si="8"/>
        <v>0</v>
      </c>
      <c r="G65" s="562">
        <f t="shared" si="8"/>
        <v>0</v>
      </c>
    </row>
    <row r="66" spans="1:7" x14ac:dyDescent="0.25">
      <c r="A66" s="551"/>
      <c r="B66" s="551"/>
      <c r="C66" s="551"/>
      <c r="D66" s="551"/>
      <c r="E66" s="551"/>
      <c r="F66" s="551"/>
      <c r="G66" s="551"/>
    </row>
    <row r="67" spans="1:7" x14ac:dyDescent="0.25">
      <c r="A67" s="561" t="s">
        <v>3751</v>
      </c>
      <c r="B67" s="562">
        <f>B68</f>
        <v>0</v>
      </c>
      <c r="C67" s="562">
        <f t="shared" ref="C67:G67" si="9">C68</f>
        <v>0</v>
      </c>
      <c r="D67" s="562">
        <f t="shared" si="9"/>
        <v>0</v>
      </c>
      <c r="E67" s="562">
        <f t="shared" si="9"/>
        <v>0</v>
      </c>
      <c r="F67" s="562">
        <f t="shared" si="9"/>
        <v>0</v>
      </c>
      <c r="G67" s="562">
        <f t="shared" si="9"/>
        <v>0</v>
      </c>
    </row>
    <row r="68" spans="1:7" x14ac:dyDescent="0.25">
      <c r="A68" s="601" t="s">
        <v>3752</v>
      </c>
      <c r="B68" s="554"/>
      <c r="C68" s="554"/>
      <c r="D68" s="554"/>
      <c r="E68" s="554"/>
      <c r="F68" s="554"/>
      <c r="G68" s="554"/>
    </row>
    <row r="69" spans="1:7" x14ac:dyDescent="0.25">
      <c r="A69" s="551"/>
      <c r="B69" s="551"/>
      <c r="C69" s="551"/>
      <c r="D69" s="551"/>
      <c r="E69" s="551"/>
      <c r="F69" s="551"/>
      <c r="G69" s="551"/>
    </row>
    <row r="70" spans="1:7" x14ac:dyDescent="0.25">
      <c r="A70" s="561" t="s">
        <v>3753</v>
      </c>
      <c r="B70" s="562">
        <f>B41+B65+B67</f>
        <v>35121100</v>
      </c>
      <c r="C70" s="562">
        <f t="shared" ref="C70:G70" si="10">C41+C65+C67</f>
        <v>-20092029.529999997</v>
      </c>
      <c r="D70" s="562">
        <f t="shared" si="10"/>
        <v>15029070.470000003</v>
      </c>
      <c r="E70" s="562">
        <f t="shared" si="10"/>
        <v>6958830.4700000007</v>
      </c>
      <c r="F70" s="562">
        <f t="shared" si="10"/>
        <v>6958830.4700000007</v>
      </c>
      <c r="G70" s="562">
        <f t="shared" si="10"/>
        <v>-28162269.530000001</v>
      </c>
    </row>
    <row r="71" spans="1:7" x14ac:dyDescent="0.25">
      <c r="A71" s="551"/>
      <c r="B71" s="551"/>
      <c r="C71" s="551"/>
      <c r="D71" s="551"/>
      <c r="E71" s="551"/>
      <c r="F71" s="551"/>
      <c r="G71" s="551"/>
    </row>
    <row r="72" spans="1:7" x14ac:dyDescent="0.25">
      <c r="A72" s="561" t="s">
        <v>3754</v>
      </c>
      <c r="B72" s="551"/>
      <c r="C72" s="551"/>
      <c r="D72" s="551"/>
      <c r="E72" s="551"/>
      <c r="F72" s="551"/>
      <c r="G72" s="551"/>
    </row>
    <row r="73" spans="1:7" x14ac:dyDescent="0.25">
      <c r="A73" s="627" t="s">
        <v>3755</v>
      </c>
      <c r="B73" s="554"/>
      <c r="C73" s="554"/>
      <c r="D73" s="554"/>
      <c r="E73" s="554"/>
      <c r="F73" s="554"/>
      <c r="G73" s="554"/>
    </row>
    <row r="74" spans="1:7" ht="30" x14ac:dyDescent="0.25">
      <c r="A74" s="627" t="s">
        <v>3756</v>
      </c>
      <c r="B74" s="554"/>
      <c r="C74" s="554"/>
      <c r="D74" s="554"/>
      <c r="E74" s="554"/>
      <c r="F74" s="554"/>
      <c r="G74" s="554"/>
    </row>
    <row r="75" spans="1:7" x14ac:dyDescent="0.25">
      <c r="A75" s="608" t="s">
        <v>3757</v>
      </c>
      <c r="B75" s="562">
        <f>B73+B74</f>
        <v>0</v>
      </c>
      <c r="C75" s="562">
        <f t="shared" ref="C75:G75" si="11">C73+C74</f>
        <v>0</v>
      </c>
      <c r="D75" s="562">
        <f t="shared" si="11"/>
        <v>0</v>
      </c>
      <c r="E75" s="562">
        <f t="shared" si="11"/>
        <v>0</v>
      </c>
      <c r="F75" s="562">
        <f t="shared" si="11"/>
        <v>0</v>
      </c>
      <c r="G75" s="562">
        <f t="shared" si="11"/>
        <v>0</v>
      </c>
    </row>
    <row r="76" spans="1:7" x14ac:dyDescent="0.25">
      <c r="A76" s="598"/>
      <c r="B76" s="588"/>
      <c r="C76" s="588"/>
      <c r="D76" s="588"/>
      <c r="E76" s="588"/>
      <c r="F76" s="588"/>
      <c r="G76" s="588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34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34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EA06-2251-4F4B-9CD1-1A01742D6119}">
  <sheetPr codeName="Hoja7"/>
  <dimension ref="A1:Y62"/>
  <sheetViews>
    <sheetView workbookViewId="0">
      <selection activeCell="P36" sqref="P36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93.832031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3758</v>
      </c>
      <c r="Q1" s="122" t="s">
        <v>3759</v>
      </c>
      <c r="R1" s="122" t="s">
        <v>3760</v>
      </c>
      <c r="S1" s="122" t="s">
        <v>3661</v>
      </c>
      <c r="T1" s="122" t="s">
        <v>3761</v>
      </c>
      <c r="U1" s="122" t="s">
        <v>3762</v>
      </c>
    </row>
    <row r="2" spans="1:25" x14ac:dyDescent="0.25">
      <c r="A2" s="542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122">
        <v>5</v>
      </c>
      <c r="C2" s="122">
        <v>1</v>
      </c>
      <c r="I2" s="122" t="s">
        <v>3664</v>
      </c>
      <c r="P2" s="574"/>
      <c r="Q2" s="574"/>
      <c r="R2" s="574"/>
      <c r="S2" s="574"/>
      <c r="T2" s="574"/>
      <c r="U2" s="574"/>
      <c r="V2" s="574"/>
    </row>
    <row r="3" spans="1:25" x14ac:dyDescent="0.25">
      <c r="A3" s="542" t="str">
        <f t="shared" si="0"/>
        <v>5,1,1,0,0,0,0</v>
      </c>
      <c r="B3" s="122">
        <v>5</v>
      </c>
      <c r="C3" s="122">
        <v>1</v>
      </c>
      <c r="D3" s="122">
        <v>1</v>
      </c>
      <c r="J3" s="122" t="s">
        <v>57</v>
      </c>
      <c r="P3" s="574">
        <f>'Formato 5'!B9</f>
        <v>0</v>
      </c>
      <c r="Q3" s="574">
        <f>'Formato 5'!C9</f>
        <v>0</v>
      </c>
      <c r="R3" s="574">
        <f>'Formato 5'!D9</f>
        <v>0</v>
      </c>
      <c r="S3" s="574">
        <f>'Formato 5'!E9</f>
        <v>0</v>
      </c>
      <c r="T3" s="574">
        <f>'Formato 5'!F9</f>
        <v>0</v>
      </c>
      <c r="U3" s="574">
        <f>'Formato 5'!G9</f>
        <v>0</v>
      </c>
      <c r="V3" s="574"/>
    </row>
    <row r="4" spans="1:25" x14ac:dyDescent="0.25">
      <c r="A4" s="542" t="str">
        <f t="shared" si="0"/>
        <v>5,1,2,0,0,0,0</v>
      </c>
      <c r="B4" s="122">
        <v>5</v>
      </c>
      <c r="C4" s="122">
        <v>1</v>
      </c>
      <c r="D4" s="122">
        <v>2</v>
      </c>
      <c r="J4" s="122" t="s">
        <v>58</v>
      </c>
      <c r="P4" s="574">
        <f>'Formato 5'!B10</f>
        <v>0</v>
      </c>
      <c r="Q4" s="574">
        <f>'Formato 5'!C10</f>
        <v>0</v>
      </c>
      <c r="R4" s="574">
        <f>'Formato 5'!D10</f>
        <v>0</v>
      </c>
      <c r="S4" s="574">
        <f>'Formato 5'!E10</f>
        <v>0</v>
      </c>
      <c r="T4" s="574">
        <f>'Formato 5'!F10</f>
        <v>0</v>
      </c>
      <c r="U4" s="574">
        <f>'Formato 5'!G10</f>
        <v>0</v>
      </c>
      <c r="V4" s="574"/>
    </row>
    <row r="5" spans="1:25" x14ac:dyDescent="0.25">
      <c r="A5" s="542" t="str">
        <f t="shared" si="0"/>
        <v>5,1,3,0,0,0,0</v>
      </c>
      <c r="B5" s="122">
        <v>5</v>
      </c>
      <c r="C5" s="122">
        <v>1</v>
      </c>
      <c r="D5" s="122">
        <v>3</v>
      </c>
      <c r="J5" s="122" t="s">
        <v>59</v>
      </c>
      <c r="P5" s="574">
        <f>'Formato 5'!B11</f>
        <v>0</v>
      </c>
      <c r="Q5" s="574">
        <f>'Formato 5'!C11</f>
        <v>0</v>
      </c>
      <c r="R5" s="574">
        <f>'Formato 5'!D11</f>
        <v>0</v>
      </c>
      <c r="S5" s="574">
        <f>'Formato 5'!E11</f>
        <v>0</v>
      </c>
      <c r="T5" s="574">
        <f>'Formato 5'!F11</f>
        <v>0</v>
      </c>
      <c r="U5" s="574">
        <f>'Formato 5'!G11</f>
        <v>0</v>
      </c>
      <c r="V5" s="574"/>
    </row>
    <row r="6" spans="1:25" x14ac:dyDescent="0.25">
      <c r="A6" s="542" t="str">
        <f t="shared" si="0"/>
        <v>5,1,4,0,0,0,0</v>
      </c>
      <c r="B6" s="122">
        <v>5</v>
      </c>
      <c r="C6" s="122">
        <v>1</v>
      </c>
      <c r="D6" s="122">
        <v>4</v>
      </c>
      <c r="J6" s="122" t="s">
        <v>60</v>
      </c>
      <c r="P6" s="574">
        <f>'Formato 5'!B12</f>
        <v>0</v>
      </c>
      <c r="Q6" s="574">
        <f>'Formato 5'!C12</f>
        <v>0</v>
      </c>
      <c r="R6" s="574">
        <f>'Formato 5'!D12</f>
        <v>0</v>
      </c>
      <c r="S6" s="574">
        <f>'Formato 5'!E12</f>
        <v>0</v>
      </c>
      <c r="T6" s="574">
        <f>'Formato 5'!F12</f>
        <v>0</v>
      </c>
      <c r="U6" s="574">
        <f>'Formato 5'!G12</f>
        <v>0</v>
      </c>
      <c r="V6" s="574"/>
      <c r="W6" s="574"/>
      <c r="X6" s="574"/>
      <c r="Y6" s="574"/>
    </row>
    <row r="7" spans="1:25" x14ac:dyDescent="0.25">
      <c r="A7" s="542" t="str">
        <f t="shared" si="0"/>
        <v>5,1,5,0,0,0,0</v>
      </c>
      <c r="B7" s="122">
        <v>5</v>
      </c>
      <c r="C7" s="122">
        <v>1</v>
      </c>
      <c r="D7" s="122">
        <v>5</v>
      </c>
      <c r="J7" s="122" t="s">
        <v>61</v>
      </c>
      <c r="P7" s="574">
        <f>'Formato 5'!B13</f>
        <v>450000</v>
      </c>
      <c r="Q7" s="574">
        <f>'Formato 5'!C13</f>
        <v>50000</v>
      </c>
      <c r="R7" s="574">
        <f>'Formato 5'!D13</f>
        <v>500000</v>
      </c>
      <c r="S7" s="574">
        <f>'Formato 5'!E13</f>
        <v>479870.17</v>
      </c>
      <c r="T7" s="574">
        <f>'Formato 5'!F13</f>
        <v>479870.17</v>
      </c>
      <c r="U7" s="574">
        <f>'Formato 5'!G13</f>
        <v>29870.169999999984</v>
      </c>
    </row>
    <row r="8" spans="1:25" x14ac:dyDescent="0.25">
      <c r="A8" s="542" t="str">
        <f t="shared" si="0"/>
        <v>5,1,6,0,0,0,0</v>
      </c>
      <c r="B8" s="122">
        <v>5</v>
      </c>
      <c r="C8" s="122">
        <v>1</v>
      </c>
      <c r="D8" s="122">
        <v>6</v>
      </c>
      <c r="J8" s="122" t="s">
        <v>62</v>
      </c>
      <c r="P8" s="574">
        <f>'Formato 5'!B14</f>
        <v>0</v>
      </c>
      <c r="Q8" s="574">
        <f>'Formato 5'!C14</f>
        <v>0</v>
      </c>
      <c r="R8" s="574">
        <f>'Formato 5'!D14</f>
        <v>0</v>
      </c>
      <c r="S8" s="574">
        <f>'Formato 5'!E14</f>
        <v>0</v>
      </c>
      <c r="T8" s="574">
        <f>'Formato 5'!F14</f>
        <v>0</v>
      </c>
      <c r="U8" s="574">
        <f>'Formato 5'!G14</f>
        <v>0</v>
      </c>
    </row>
    <row r="9" spans="1:25" x14ac:dyDescent="0.25">
      <c r="A9" s="542" t="str">
        <f t="shared" si="0"/>
        <v>5,1,7,0,0,0,0</v>
      </c>
      <c r="B9" s="122">
        <v>5</v>
      </c>
      <c r="C9" s="122">
        <v>1</v>
      </c>
      <c r="D9" s="122">
        <v>7</v>
      </c>
      <c r="J9" s="122" t="s">
        <v>832</v>
      </c>
      <c r="P9" s="574">
        <f>'Formato 5'!B15</f>
        <v>6671100</v>
      </c>
      <c r="Q9" s="574">
        <f>'Formato 5'!C15</f>
        <v>330900</v>
      </c>
      <c r="R9" s="574">
        <f>'Formato 5'!D15</f>
        <v>7002000</v>
      </c>
      <c r="S9" s="574">
        <f>'Formato 5'!E15</f>
        <v>6090427.8200000003</v>
      </c>
      <c r="T9" s="574">
        <f>'Formato 5'!F15</f>
        <v>6090427.8200000003</v>
      </c>
      <c r="U9" s="574">
        <f>'Formato 5'!G15</f>
        <v>-580672.1799999997</v>
      </c>
    </row>
    <row r="10" spans="1:25" x14ac:dyDescent="0.25">
      <c r="A10" s="542" t="str">
        <f t="shared" si="0"/>
        <v>5,1,8,0,0,0,0</v>
      </c>
      <c r="B10" s="122">
        <v>5</v>
      </c>
      <c r="C10" s="122">
        <v>1</v>
      </c>
      <c r="D10" s="122">
        <v>8</v>
      </c>
      <c r="J10" s="122" t="s">
        <v>373</v>
      </c>
      <c r="P10" s="574">
        <f>'Formato 5'!B16</f>
        <v>0</v>
      </c>
      <c r="Q10" s="574">
        <f>'Formato 5'!C16</f>
        <v>0</v>
      </c>
      <c r="R10" s="574">
        <f>'Formato 5'!D16</f>
        <v>0</v>
      </c>
      <c r="S10" s="574">
        <f>'Formato 5'!E16</f>
        <v>0</v>
      </c>
      <c r="T10" s="574">
        <f>'Formato 5'!F16</f>
        <v>0</v>
      </c>
      <c r="U10" s="574">
        <f>'Formato 5'!G16</f>
        <v>0</v>
      </c>
    </row>
    <row r="11" spans="1:25" x14ac:dyDescent="0.25">
      <c r="A11" s="542" t="str">
        <f t="shared" si="0"/>
        <v>5,1,8,1,0,0,0</v>
      </c>
      <c r="B11" s="122">
        <v>5</v>
      </c>
      <c r="C11" s="122">
        <v>1</v>
      </c>
      <c r="D11" s="122">
        <v>8</v>
      </c>
      <c r="E11" s="122">
        <v>1</v>
      </c>
      <c r="K11" s="122" t="s">
        <v>3763</v>
      </c>
      <c r="N11" s="619"/>
      <c r="P11" s="574">
        <f>'Formato 5'!B17</f>
        <v>0</v>
      </c>
      <c r="Q11" s="574">
        <f>'Formato 5'!C17</f>
        <v>0</v>
      </c>
      <c r="R11" s="574">
        <f>'Formato 5'!D17</f>
        <v>0</v>
      </c>
      <c r="S11" s="574">
        <f>'Formato 5'!E17</f>
        <v>0</v>
      </c>
      <c r="T11" s="574">
        <f>'Formato 5'!F17</f>
        <v>0</v>
      </c>
      <c r="U11" s="574">
        <f>'Formato 5'!G17</f>
        <v>0</v>
      </c>
    </row>
    <row r="12" spans="1:25" x14ac:dyDescent="0.25">
      <c r="A12" s="542" t="str">
        <f t="shared" si="0"/>
        <v>5,1,8,2,0,0,0</v>
      </c>
      <c r="B12" s="122">
        <v>5</v>
      </c>
      <c r="C12" s="122">
        <v>1</v>
      </c>
      <c r="D12" s="122">
        <v>8</v>
      </c>
      <c r="E12" s="122">
        <v>2</v>
      </c>
      <c r="K12" s="122" t="s">
        <v>3764</v>
      </c>
      <c r="P12" s="574">
        <f>'Formato 5'!B18</f>
        <v>0</v>
      </c>
      <c r="Q12" s="574">
        <f>'Formato 5'!C18</f>
        <v>0</v>
      </c>
      <c r="R12" s="574">
        <f>'Formato 5'!D18</f>
        <v>0</v>
      </c>
      <c r="S12" s="574">
        <f>'Formato 5'!E18</f>
        <v>0</v>
      </c>
      <c r="T12" s="574">
        <f>'Formato 5'!F18</f>
        <v>0</v>
      </c>
      <c r="U12" s="574">
        <f>'Formato 5'!G18</f>
        <v>0</v>
      </c>
    </row>
    <row r="13" spans="1:25" x14ac:dyDescent="0.25">
      <c r="A13" s="542" t="str">
        <f t="shared" si="0"/>
        <v>5,1,8,3,0,0,0</v>
      </c>
      <c r="B13" s="122">
        <v>5</v>
      </c>
      <c r="C13" s="122">
        <v>1</v>
      </c>
      <c r="D13" s="122">
        <v>8</v>
      </c>
      <c r="E13" s="122">
        <v>3</v>
      </c>
      <c r="K13" s="122" t="s">
        <v>3765</v>
      </c>
      <c r="P13" s="574">
        <f>'Formato 5'!B19</f>
        <v>0</v>
      </c>
      <c r="Q13" s="574">
        <f>'Formato 5'!C19</f>
        <v>0</v>
      </c>
      <c r="R13" s="574">
        <f>'Formato 5'!D19</f>
        <v>0</v>
      </c>
      <c r="S13" s="574">
        <f>'Formato 5'!E19</f>
        <v>0</v>
      </c>
      <c r="T13" s="574">
        <f>'Formato 5'!F19</f>
        <v>0</v>
      </c>
      <c r="U13" s="574">
        <f>'Formato 5'!G19</f>
        <v>0</v>
      </c>
    </row>
    <row r="14" spans="1:25" x14ac:dyDescent="0.25">
      <c r="A14" s="542" t="str">
        <f t="shared" si="0"/>
        <v>5,1,8,4,0,0,0</v>
      </c>
      <c r="B14" s="122">
        <v>5</v>
      </c>
      <c r="C14" s="122">
        <v>1</v>
      </c>
      <c r="D14" s="122">
        <v>8</v>
      </c>
      <c r="E14" s="122">
        <v>4</v>
      </c>
      <c r="K14" s="122" t="s">
        <v>3766</v>
      </c>
      <c r="P14" s="574">
        <f>'Formato 5'!B20</f>
        <v>0</v>
      </c>
      <c r="Q14" s="574">
        <f>'Formato 5'!C20</f>
        <v>0</v>
      </c>
      <c r="R14" s="574">
        <f>'Formato 5'!D20</f>
        <v>0</v>
      </c>
      <c r="S14" s="574">
        <f>'Formato 5'!E20</f>
        <v>0</v>
      </c>
      <c r="T14" s="574">
        <f>'Formato 5'!F20</f>
        <v>0</v>
      </c>
      <c r="U14" s="574">
        <f>'Formato 5'!G20</f>
        <v>0</v>
      </c>
    </row>
    <row r="15" spans="1:25" x14ac:dyDescent="0.25">
      <c r="A15" s="542" t="str">
        <f t="shared" si="0"/>
        <v>5,1,8,5,0,0,0</v>
      </c>
      <c r="B15" s="122">
        <v>5</v>
      </c>
      <c r="C15" s="122">
        <v>1</v>
      </c>
      <c r="D15" s="122">
        <v>8</v>
      </c>
      <c r="E15" s="122">
        <v>5</v>
      </c>
      <c r="K15" s="122" t="s">
        <v>3767</v>
      </c>
      <c r="P15" s="574">
        <f>'Formato 5'!B21</f>
        <v>0</v>
      </c>
      <c r="Q15" s="574">
        <f>'Formato 5'!C21</f>
        <v>0</v>
      </c>
      <c r="R15" s="574">
        <f>'Formato 5'!D21</f>
        <v>0</v>
      </c>
      <c r="S15" s="574">
        <f>'Formato 5'!E21</f>
        <v>0</v>
      </c>
      <c r="T15" s="574">
        <f>'Formato 5'!F21</f>
        <v>0</v>
      </c>
      <c r="U15" s="574">
        <f>'Formato 5'!G21</f>
        <v>0</v>
      </c>
    </row>
    <row r="16" spans="1:25" x14ac:dyDescent="0.25">
      <c r="A16" s="542" t="str">
        <f t="shared" si="0"/>
        <v>5,1,8,6,0,0,0</v>
      </c>
      <c r="B16" s="122">
        <v>5</v>
      </c>
      <c r="C16" s="122">
        <v>1</v>
      </c>
      <c r="D16" s="122">
        <v>8</v>
      </c>
      <c r="E16" s="122">
        <v>6</v>
      </c>
      <c r="K16" s="122" t="s">
        <v>3768</v>
      </c>
      <c r="P16" s="574">
        <f>'Formato 5'!B22</f>
        <v>0</v>
      </c>
      <c r="Q16" s="574">
        <f>'Formato 5'!C22</f>
        <v>0</v>
      </c>
      <c r="R16" s="574">
        <f>'Formato 5'!D22</f>
        <v>0</v>
      </c>
      <c r="S16" s="574">
        <f>'Formato 5'!E22</f>
        <v>0</v>
      </c>
      <c r="T16" s="574">
        <f>'Formato 5'!F22</f>
        <v>0</v>
      </c>
      <c r="U16" s="574">
        <f>'Formato 5'!G22</f>
        <v>0</v>
      </c>
    </row>
    <row r="17" spans="1:21" x14ac:dyDescent="0.25">
      <c r="A17" s="542" t="str">
        <f t="shared" si="0"/>
        <v>5,1,8,7,0,0,0</v>
      </c>
      <c r="B17" s="122">
        <v>5</v>
      </c>
      <c r="C17" s="122">
        <v>1</v>
      </c>
      <c r="D17" s="122">
        <v>8</v>
      </c>
      <c r="E17" s="122">
        <v>7</v>
      </c>
      <c r="K17" s="122" t="s">
        <v>3769</v>
      </c>
      <c r="P17" s="574">
        <f>'Formato 5'!B23</f>
        <v>0</v>
      </c>
      <c r="Q17" s="574">
        <f>'Formato 5'!C23</f>
        <v>0</v>
      </c>
      <c r="R17" s="574">
        <f>'Formato 5'!D23</f>
        <v>0</v>
      </c>
      <c r="S17" s="574">
        <f>'Formato 5'!E23</f>
        <v>0</v>
      </c>
      <c r="T17" s="574">
        <f>'Formato 5'!F23</f>
        <v>0</v>
      </c>
      <c r="U17" s="574">
        <f>'Formato 5'!G23</f>
        <v>0</v>
      </c>
    </row>
    <row r="18" spans="1:21" x14ac:dyDescent="0.25">
      <c r="A18" s="542" t="str">
        <f t="shared" si="0"/>
        <v>5,1,8,8,0,0,0</v>
      </c>
      <c r="B18" s="122">
        <v>5</v>
      </c>
      <c r="C18" s="122">
        <v>1</v>
      </c>
      <c r="D18" s="122">
        <v>8</v>
      </c>
      <c r="E18" s="122">
        <v>8</v>
      </c>
      <c r="K18" s="122" t="s">
        <v>3770</v>
      </c>
      <c r="P18" s="574">
        <f>'Formato 5'!B24</f>
        <v>0</v>
      </c>
      <c r="Q18" s="574">
        <f>'Formato 5'!C24</f>
        <v>0</v>
      </c>
      <c r="R18" s="574">
        <f>'Formato 5'!D24</f>
        <v>0</v>
      </c>
      <c r="S18" s="574">
        <f>'Formato 5'!E24</f>
        <v>0</v>
      </c>
      <c r="T18" s="574">
        <f>'Formato 5'!F24</f>
        <v>0</v>
      </c>
      <c r="U18" s="574">
        <f>'Formato 5'!G24</f>
        <v>0</v>
      </c>
    </row>
    <row r="19" spans="1:21" x14ac:dyDescent="0.25">
      <c r="A19" s="542" t="str">
        <f t="shared" si="0"/>
        <v>5,1,8,9,0,0,0</v>
      </c>
      <c r="B19" s="122">
        <v>5</v>
      </c>
      <c r="C19" s="122">
        <v>1</v>
      </c>
      <c r="D19" s="122">
        <v>8</v>
      </c>
      <c r="E19" s="122">
        <v>9</v>
      </c>
      <c r="K19" s="122" t="s">
        <v>3771</v>
      </c>
      <c r="P19" s="574">
        <f>'Formato 5'!B25</f>
        <v>0</v>
      </c>
      <c r="Q19" s="574">
        <f>'Formato 5'!C25</f>
        <v>0</v>
      </c>
      <c r="R19" s="574">
        <f>'Formato 5'!D25</f>
        <v>0</v>
      </c>
      <c r="S19" s="574">
        <f>'Formato 5'!E25</f>
        <v>0</v>
      </c>
      <c r="T19" s="574">
        <f>'Formato 5'!F25</f>
        <v>0</v>
      </c>
      <c r="U19" s="574">
        <f>'Formato 5'!G25</f>
        <v>0</v>
      </c>
    </row>
    <row r="20" spans="1:21" x14ac:dyDescent="0.25">
      <c r="A20" s="542" t="str">
        <f t="shared" si="0"/>
        <v>5,1,8,10,0,0,0</v>
      </c>
      <c r="B20" s="122">
        <v>5</v>
      </c>
      <c r="C20" s="122">
        <v>1</v>
      </c>
      <c r="D20" s="122">
        <v>8</v>
      </c>
      <c r="E20" s="122">
        <v>10</v>
      </c>
      <c r="K20" s="122" t="s">
        <v>3772</v>
      </c>
      <c r="P20" s="574">
        <f>'Formato 5'!B26</f>
        <v>0</v>
      </c>
      <c r="Q20" s="574">
        <f>'Formato 5'!C26</f>
        <v>0</v>
      </c>
      <c r="R20" s="574">
        <f>'Formato 5'!D26</f>
        <v>0</v>
      </c>
      <c r="S20" s="574">
        <f>'Formato 5'!E26</f>
        <v>0</v>
      </c>
      <c r="T20" s="574">
        <f>'Formato 5'!F26</f>
        <v>0</v>
      </c>
      <c r="U20" s="574">
        <f>'Formato 5'!G26</f>
        <v>0</v>
      </c>
    </row>
    <row r="21" spans="1:21" x14ac:dyDescent="0.25">
      <c r="A21" s="542" t="str">
        <f t="shared" si="0"/>
        <v>5,1,8,11,0,0,0</v>
      </c>
      <c r="B21" s="122">
        <v>5</v>
      </c>
      <c r="C21" s="122">
        <v>1</v>
      </c>
      <c r="D21" s="122">
        <v>8</v>
      </c>
      <c r="E21" s="122">
        <v>11</v>
      </c>
      <c r="K21" s="122" t="s">
        <v>3773</v>
      </c>
      <c r="P21" s="574">
        <f>'Formato 5'!B27</f>
        <v>0</v>
      </c>
      <c r="Q21" s="574">
        <f>'Formato 5'!C27</f>
        <v>0</v>
      </c>
      <c r="R21" s="574">
        <f>'Formato 5'!D27</f>
        <v>0</v>
      </c>
      <c r="S21" s="574">
        <f>'Formato 5'!E27</f>
        <v>0</v>
      </c>
      <c r="T21" s="574">
        <f>'Formato 5'!F27</f>
        <v>0</v>
      </c>
      <c r="U21" s="574">
        <f>'Formato 5'!G27</f>
        <v>0</v>
      </c>
    </row>
    <row r="22" spans="1:21" x14ac:dyDescent="0.25">
      <c r="A22" s="542" t="str">
        <f t="shared" si="0"/>
        <v>5,1,9,0,0,0,0</v>
      </c>
      <c r="B22" s="122">
        <v>5</v>
      </c>
      <c r="C22" s="122">
        <v>1</v>
      </c>
      <c r="D22" s="122">
        <v>9</v>
      </c>
      <c r="J22" s="122" t="s">
        <v>353</v>
      </c>
      <c r="P22" s="574">
        <f>'Formato 5'!B28</f>
        <v>0</v>
      </c>
      <c r="Q22" s="574">
        <f>'Formato 5'!C28</f>
        <v>0</v>
      </c>
      <c r="R22" s="574">
        <f>'Formato 5'!D28</f>
        <v>0</v>
      </c>
      <c r="S22" s="574">
        <f>'Formato 5'!E28</f>
        <v>0</v>
      </c>
      <c r="T22" s="574">
        <f>'Formato 5'!F28</f>
        <v>0</v>
      </c>
      <c r="U22" s="574">
        <f>'Formato 5'!G28</f>
        <v>0</v>
      </c>
    </row>
    <row r="23" spans="1:21" x14ac:dyDescent="0.25">
      <c r="A23" s="542" t="str">
        <f t="shared" si="0"/>
        <v>5,1,9,1,0,0,0</v>
      </c>
      <c r="B23" s="122">
        <v>5</v>
      </c>
      <c r="C23" s="122">
        <v>1</v>
      </c>
      <c r="D23" s="122">
        <v>9</v>
      </c>
      <c r="E23" s="122">
        <v>1</v>
      </c>
      <c r="K23" s="122" t="s">
        <v>3774</v>
      </c>
      <c r="P23" s="574">
        <f>'Formato 5'!B29</f>
        <v>0</v>
      </c>
      <c r="Q23" s="574">
        <f>'Formato 5'!C29</f>
        <v>0</v>
      </c>
      <c r="R23" s="574">
        <f>'Formato 5'!D29</f>
        <v>0</v>
      </c>
      <c r="S23" s="574">
        <f>'Formato 5'!E29</f>
        <v>0</v>
      </c>
      <c r="T23" s="574">
        <f>'Formato 5'!F29</f>
        <v>0</v>
      </c>
      <c r="U23" s="574">
        <f>'Formato 5'!G29</f>
        <v>0</v>
      </c>
    </row>
    <row r="24" spans="1:21" x14ac:dyDescent="0.25">
      <c r="A24" s="542" t="str">
        <f t="shared" si="0"/>
        <v>5,1,9,2,0,0,0</v>
      </c>
      <c r="B24" s="122">
        <v>5</v>
      </c>
      <c r="C24" s="122">
        <v>1</v>
      </c>
      <c r="D24" s="122">
        <v>9</v>
      </c>
      <c r="E24" s="122">
        <v>2</v>
      </c>
      <c r="K24" s="122" t="s">
        <v>3775</v>
      </c>
      <c r="P24" s="574">
        <f>'Formato 5'!B30</f>
        <v>0</v>
      </c>
      <c r="Q24" s="574">
        <f>'Formato 5'!C30</f>
        <v>0</v>
      </c>
      <c r="R24" s="574">
        <f>'Formato 5'!D30</f>
        <v>0</v>
      </c>
      <c r="S24" s="574">
        <f>'Formato 5'!E30</f>
        <v>0</v>
      </c>
      <c r="T24" s="574">
        <f>'Formato 5'!F30</f>
        <v>0</v>
      </c>
      <c r="U24" s="574">
        <f>'Formato 5'!G30</f>
        <v>0</v>
      </c>
    </row>
    <row r="25" spans="1:21" x14ac:dyDescent="0.25">
      <c r="A25" s="542" t="str">
        <f t="shared" si="0"/>
        <v>5,1,9,3,0,0,0</v>
      </c>
      <c r="B25" s="122">
        <v>5</v>
      </c>
      <c r="C25" s="122">
        <v>1</v>
      </c>
      <c r="D25" s="122">
        <v>9</v>
      </c>
      <c r="E25" s="122">
        <v>3</v>
      </c>
      <c r="K25" s="122" t="s">
        <v>3776</v>
      </c>
      <c r="P25" s="574">
        <f>'Formato 5'!B31</f>
        <v>0</v>
      </c>
      <c r="Q25" s="574">
        <f>'Formato 5'!C31</f>
        <v>0</v>
      </c>
      <c r="R25" s="574">
        <f>'Formato 5'!D31</f>
        <v>0</v>
      </c>
      <c r="S25" s="574">
        <f>'Formato 5'!E31</f>
        <v>0</v>
      </c>
      <c r="T25" s="574">
        <f>'Formato 5'!F31</f>
        <v>0</v>
      </c>
      <c r="U25" s="574">
        <f>'Formato 5'!G31</f>
        <v>0</v>
      </c>
    </row>
    <row r="26" spans="1:21" x14ac:dyDescent="0.25">
      <c r="A26" s="542" t="str">
        <f t="shared" si="0"/>
        <v>5,1,9,4,0,0,0</v>
      </c>
      <c r="B26" s="122">
        <v>5</v>
      </c>
      <c r="C26" s="122">
        <v>1</v>
      </c>
      <c r="D26" s="122">
        <v>9</v>
      </c>
      <c r="E26" s="122">
        <v>4</v>
      </c>
      <c r="K26" s="122" t="s">
        <v>3777</v>
      </c>
      <c r="P26" s="574">
        <f>'Formato 5'!B32</f>
        <v>0</v>
      </c>
      <c r="Q26" s="574">
        <f>'Formato 5'!C32</f>
        <v>0</v>
      </c>
      <c r="R26" s="574">
        <f>'Formato 5'!D32</f>
        <v>0</v>
      </c>
      <c r="S26" s="574">
        <f>'Formato 5'!E32</f>
        <v>0</v>
      </c>
      <c r="T26" s="574">
        <f>'Formato 5'!F32</f>
        <v>0</v>
      </c>
      <c r="U26" s="574">
        <f>'Formato 5'!G32</f>
        <v>0</v>
      </c>
    </row>
    <row r="27" spans="1:21" x14ac:dyDescent="0.25">
      <c r="A27" s="542" t="str">
        <f t="shared" si="0"/>
        <v>5,1,9,5,0,0,0</v>
      </c>
      <c r="B27" s="122">
        <v>5</v>
      </c>
      <c r="C27" s="122">
        <v>1</v>
      </c>
      <c r="D27" s="122">
        <v>9</v>
      </c>
      <c r="E27" s="122">
        <v>5</v>
      </c>
      <c r="K27" s="122" t="s">
        <v>3778</v>
      </c>
      <c r="P27" s="574">
        <f>'Formato 5'!B33</f>
        <v>0</v>
      </c>
      <c r="Q27" s="574">
        <f>'Formato 5'!C33</f>
        <v>0</v>
      </c>
      <c r="R27" s="574">
        <f>'Formato 5'!D33</f>
        <v>0</v>
      </c>
      <c r="S27" s="574">
        <f>'Formato 5'!E33</f>
        <v>0</v>
      </c>
      <c r="T27" s="574">
        <f>'Formato 5'!F33</f>
        <v>0</v>
      </c>
      <c r="U27" s="574">
        <f>'Formato 5'!G33</f>
        <v>0</v>
      </c>
    </row>
    <row r="28" spans="1:21" x14ac:dyDescent="0.25">
      <c r="A28" s="542" t="str">
        <f t="shared" si="0"/>
        <v>5,1,10,0,0,0,0</v>
      </c>
      <c r="B28" s="122">
        <v>5</v>
      </c>
      <c r="C28" s="122">
        <v>1</v>
      </c>
      <c r="D28" s="122">
        <v>10</v>
      </c>
      <c r="J28" s="122" t="s">
        <v>3779</v>
      </c>
      <c r="P28" s="574">
        <f>'Formato 5'!B34</f>
        <v>28000000</v>
      </c>
      <c r="Q28" s="574">
        <f>'Formato 5'!C34</f>
        <v>-27611467.809999999</v>
      </c>
      <c r="R28" s="574">
        <f>'Formato 5'!D34</f>
        <v>388532.19000000134</v>
      </c>
      <c r="S28" s="574">
        <f>'Formato 5'!E34</f>
        <v>388532.47999999998</v>
      </c>
      <c r="T28" s="574">
        <f>'Formato 5'!F34</f>
        <v>388532.47999999998</v>
      </c>
      <c r="U28" s="574">
        <f>'Formato 5'!G34</f>
        <v>-27611467.52</v>
      </c>
    </row>
    <row r="29" spans="1:21" x14ac:dyDescent="0.25">
      <c r="A29" s="542" t="str">
        <f t="shared" si="0"/>
        <v>5,1,11,0,0,0,0</v>
      </c>
      <c r="B29" s="122">
        <v>5</v>
      </c>
      <c r="C29" s="122">
        <v>1</v>
      </c>
      <c r="D29" s="122">
        <v>11</v>
      </c>
      <c r="J29" s="122" t="s">
        <v>80</v>
      </c>
      <c r="P29" s="574">
        <f>'Formato 5'!B35</f>
        <v>0</v>
      </c>
      <c r="Q29" s="574">
        <f>'Formato 5'!C35</f>
        <v>0</v>
      </c>
      <c r="R29" s="574">
        <f>'Formato 5'!D35</f>
        <v>0</v>
      </c>
      <c r="S29" s="574">
        <f>'Formato 5'!E35</f>
        <v>0</v>
      </c>
      <c r="T29" s="574">
        <f>'Formato 5'!F35</f>
        <v>0</v>
      </c>
      <c r="U29" s="574">
        <f>'Formato 5'!G35</f>
        <v>0</v>
      </c>
    </row>
    <row r="30" spans="1:21" x14ac:dyDescent="0.25">
      <c r="A30" s="542" t="str">
        <f t="shared" si="0"/>
        <v>5,1,11,1,0,0,0</v>
      </c>
      <c r="B30" s="122">
        <v>5</v>
      </c>
      <c r="C30" s="122">
        <v>1</v>
      </c>
      <c r="D30" s="122">
        <v>11</v>
      </c>
      <c r="E30" s="122">
        <v>1</v>
      </c>
      <c r="K30" s="122" t="s">
        <v>3780</v>
      </c>
      <c r="P30" s="574">
        <f>'Formato 5'!B36</f>
        <v>0</v>
      </c>
      <c r="Q30" s="574">
        <f>'Formato 5'!C36</f>
        <v>0</v>
      </c>
      <c r="R30" s="574">
        <f>'Formato 5'!D36</f>
        <v>0</v>
      </c>
      <c r="S30" s="574">
        <f>'Formato 5'!E36</f>
        <v>0</v>
      </c>
      <c r="T30" s="574">
        <f>'Formato 5'!F36</f>
        <v>0</v>
      </c>
      <c r="U30" s="574">
        <f>'Formato 5'!G36</f>
        <v>0</v>
      </c>
    </row>
    <row r="31" spans="1:21" x14ac:dyDescent="0.25">
      <c r="A31" s="542" t="str">
        <f t="shared" si="0"/>
        <v>5,1,12,0,0,0,0</v>
      </c>
      <c r="B31" s="122">
        <v>5</v>
      </c>
      <c r="C31" s="122">
        <v>1</v>
      </c>
      <c r="D31" s="122">
        <v>12</v>
      </c>
      <c r="J31" s="122" t="s">
        <v>3781</v>
      </c>
      <c r="P31" s="574">
        <f>'Formato 5'!B37</f>
        <v>0</v>
      </c>
      <c r="Q31" s="574">
        <f>'Formato 5'!C37</f>
        <v>7138538.2800000003</v>
      </c>
      <c r="R31" s="574">
        <f>'Formato 5'!D37</f>
        <v>7138538.2800000003</v>
      </c>
      <c r="S31" s="574">
        <f>'Formato 5'!E37</f>
        <v>0</v>
      </c>
      <c r="T31" s="574">
        <f>'Formato 5'!F37</f>
        <v>0</v>
      </c>
      <c r="U31" s="574">
        <f>'Formato 5'!G37</f>
        <v>0</v>
      </c>
    </row>
    <row r="32" spans="1:21" x14ac:dyDescent="0.25">
      <c r="A32" s="542" t="str">
        <f t="shared" si="0"/>
        <v>5,1,12,1,0,0,0</v>
      </c>
      <c r="B32" s="122">
        <v>5</v>
      </c>
      <c r="C32" s="122">
        <v>1</v>
      </c>
      <c r="D32" s="122">
        <v>12</v>
      </c>
      <c r="E32" s="122">
        <v>1</v>
      </c>
      <c r="K32" s="122" t="s">
        <v>3782</v>
      </c>
      <c r="P32" s="574">
        <f>'Formato 5'!B38</f>
        <v>0</v>
      </c>
      <c r="Q32" s="574">
        <f>'Formato 5'!C38</f>
        <v>0</v>
      </c>
      <c r="R32" s="574">
        <f>'Formato 5'!D38</f>
        <v>0</v>
      </c>
      <c r="S32" s="574">
        <f>'Formato 5'!E38</f>
        <v>0</v>
      </c>
      <c r="T32" s="574">
        <f>'Formato 5'!F38</f>
        <v>0</v>
      </c>
      <c r="U32" s="574">
        <f>'Formato 5'!G38</f>
        <v>0</v>
      </c>
    </row>
    <row r="33" spans="1:21" x14ac:dyDescent="0.25">
      <c r="A33" s="542" t="str">
        <f t="shared" si="0"/>
        <v>5,1,12,2,0,0,0</v>
      </c>
      <c r="B33" s="122">
        <v>5</v>
      </c>
      <c r="C33" s="122">
        <v>1</v>
      </c>
      <c r="D33" s="122">
        <v>12</v>
      </c>
      <c r="E33" s="122">
        <v>2</v>
      </c>
      <c r="K33" s="122" t="s">
        <v>3783</v>
      </c>
      <c r="P33" s="574">
        <f>'Formato 5'!B39</f>
        <v>0</v>
      </c>
      <c r="Q33" s="574">
        <f>'Formato 5'!C39</f>
        <v>7138538.2800000003</v>
      </c>
      <c r="R33" s="574">
        <f>'Formato 5'!D39</f>
        <v>0</v>
      </c>
      <c r="S33" s="574">
        <f>'Formato 5'!E39</f>
        <v>0</v>
      </c>
      <c r="T33" s="574">
        <f>'Formato 5'!F39</f>
        <v>0</v>
      </c>
      <c r="U33" s="574">
        <f>'Formato 5'!G39</f>
        <v>0</v>
      </c>
    </row>
    <row r="34" spans="1:21" x14ac:dyDescent="0.25">
      <c r="A34" s="542" t="str">
        <f t="shared" si="0"/>
        <v>5,2,0,0,0,0,0</v>
      </c>
      <c r="B34" s="122">
        <v>5</v>
      </c>
      <c r="C34" s="122">
        <v>2</v>
      </c>
      <c r="I34" s="122" t="s">
        <v>3784</v>
      </c>
      <c r="P34" s="122">
        <f>'Formato 5'!B41</f>
        <v>35121100</v>
      </c>
      <c r="Q34" s="122">
        <f>'Formato 5'!C41</f>
        <v>-20092029.529999997</v>
      </c>
      <c r="R34" s="122">
        <f>'Formato 5'!D41</f>
        <v>15029070.470000003</v>
      </c>
      <c r="S34" s="122">
        <f>'Formato 5'!E41</f>
        <v>6958830.4700000007</v>
      </c>
      <c r="T34" s="122">
        <f>'Formato 5'!F41</f>
        <v>6958830.4700000007</v>
      </c>
      <c r="U34" s="122">
        <f>'Formato 5'!G41</f>
        <v>-28162269.530000001</v>
      </c>
    </row>
    <row r="35" spans="1:21" x14ac:dyDescent="0.25">
      <c r="A35" s="542" t="str">
        <f t="shared" si="0"/>
        <v>5,3,0,0,0,0,0</v>
      </c>
      <c r="B35" s="122">
        <v>5</v>
      </c>
      <c r="C35" s="122">
        <v>3</v>
      </c>
      <c r="I35" s="122" t="s">
        <v>3729</v>
      </c>
      <c r="U35" s="122">
        <f>'Formato 5'!G42</f>
        <v>0</v>
      </c>
    </row>
    <row r="36" spans="1:21" x14ac:dyDescent="0.25">
      <c r="A36" s="542" t="str">
        <f t="shared" si="0"/>
        <v>5,4,0,0,0,0,0</v>
      </c>
      <c r="B36" s="122">
        <v>5</v>
      </c>
      <c r="C36" s="122">
        <v>4</v>
      </c>
      <c r="I36" s="122" t="s">
        <v>3730</v>
      </c>
    </row>
    <row r="37" spans="1:21" x14ac:dyDescent="0.25">
      <c r="A37" s="542" t="str">
        <f t="shared" si="0"/>
        <v>5,4,1,0,0,0,0</v>
      </c>
      <c r="B37" s="122">
        <v>5</v>
      </c>
      <c r="C37" s="122">
        <v>4</v>
      </c>
      <c r="D37" s="122">
        <v>1</v>
      </c>
      <c r="J37" s="122" t="s">
        <v>4</v>
      </c>
      <c r="P37" s="122">
        <f>'Formato 5'!B45</f>
        <v>0</v>
      </c>
      <c r="Q37" s="122">
        <f>'Formato 5'!C45</f>
        <v>0</v>
      </c>
      <c r="R37" s="122">
        <f>'Formato 5'!D45</f>
        <v>0</v>
      </c>
      <c r="S37" s="122">
        <f>'Formato 5'!E45</f>
        <v>0</v>
      </c>
      <c r="T37" s="122">
        <f>'Formato 5'!F45</f>
        <v>0</v>
      </c>
      <c r="U37" s="122">
        <f>'Formato 5'!G45</f>
        <v>0</v>
      </c>
    </row>
    <row r="38" spans="1:21" x14ac:dyDescent="0.25">
      <c r="A38" s="542" t="str">
        <f t="shared" si="0"/>
        <v>5,4,1,1,0,0,0</v>
      </c>
      <c r="B38" s="122">
        <v>5</v>
      </c>
      <c r="C38" s="122">
        <v>4</v>
      </c>
      <c r="D38" s="122">
        <v>1</v>
      </c>
      <c r="E38" s="122">
        <v>1</v>
      </c>
      <c r="K38" s="122" t="s">
        <v>3785</v>
      </c>
      <c r="P38" s="122">
        <f>'Formato 5'!B46</f>
        <v>0</v>
      </c>
      <c r="Q38" s="122">
        <f>'Formato 5'!C46</f>
        <v>0</v>
      </c>
      <c r="R38" s="122">
        <f>'Formato 5'!D46</f>
        <v>0</v>
      </c>
      <c r="S38" s="122">
        <f>'Formato 5'!E46</f>
        <v>0</v>
      </c>
      <c r="T38" s="122">
        <f>'Formato 5'!F46</f>
        <v>0</v>
      </c>
      <c r="U38" s="122">
        <f>'Formato 5'!G46</f>
        <v>0</v>
      </c>
    </row>
    <row r="39" spans="1:21" x14ac:dyDescent="0.25">
      <c r="A39" s="542" t="str">
        <f t="shared" si="0"/>
        <v>5,4,1,2,0,0,0</v>
      </c>
      <c r="B39" s="122">
        <v>5</v>
      </c>
      <c r="C39" s="122">
        <v>4</v>
      </c>
      <c r="D39" s="122">
        <v>1</v>
      </c>
      <c r="E39" s="122">
        <v>2</v>
      </c>
      <c r="K39" s="122" t="s">
        <v>3786</v>
      </c>
      <c r="P39" s="122">
        <f>'Formato 5'!B47</f>
        <v>0</v>
      </c>
      <c r="Q39" s="122">
        <f>'Formato 5'!C47</f>
        <v>0</v>
      </c>
      <c r="R39" s="122">
        <f>'Formato 5'!D47</f>
        <v>0</v>
      </c>
      <c r="S39" s="122">
        <f>'Formato 5'!E47</f>
        <v>0</v>
      </c>
      <c r="T39" s="122">
        <f>'Formato 5'!F47</f>
        <v>0</v>
      </c>
      <c r="U39" s="122">
        <f>'Formato 5'!G47</f>
        <v>0</v>
      </c>
    </row>
    <row r="40" spans="1:21" x14ac:dyDescent="0.25">
      <c r="A40" s="542" t="str">
        <f t="shared" si="0"/>
        <v>5,4,1,3,0,0,0</v>
      </c>
      <c r="B40" s="122">
        <v>5</v>
      </c>
      <c r="C40" s="122">
        <v>4</v>
      </c>
      <c r="D40" s="122">
        <v>1</v>
      </c>
      <c r="E40" s="122">
        <v>3</v>
      </c>
      <c r="K40" s="122" t="s">
        <v>3787</v>
      </c>
      <c r="P40" s="122">
        <f>'Formato 5'!B48</f>
        <v>0</v>
      </c>
      <c r="Q40" s="122">
        <f>'Formato 5'!C48</f>
        <v>0</v>
      </c>
      <c r="R40" s="122">
        <f>'Formato 5'!D48</f>
        <v>0</v>
      </c>
      <c r="S40" s="122">
        <f>'Formato 5'!E48</f>
        <v>0</v>
      </c>
      <c r="T40" s="122">
        <f>'Formato 5'!F48</f>
        <v>0</v>
      </c>
      <c r="U40" s="122">
        <f>'Formato 5'!G48</f>
        <v>0</v>
      </c>
    </row>
    <row r="41" spans="1:21" x14ac:dyDescent="0.25">
      <c r="A41" s="542" t="str">
        <f t="shared" si="0"/>
        <v>5,4,1,4,0,0,0</v>
      </c>
      <c r="B41" s="122">
        <v>5</v>
      </c>
      <c r="C41" s="122">
        <v>4</v>
      </c>
      <c r="D41" s="122">
        <v>1</v>
      </c>
      <c r="E41" s="122">
        <v>4</v>
      </c>
      <c r="K41" s="122" t="s">
        <v>3788</v>
      </c>
      <c r="P41" s="122">
        <f>'Formato 5'!B49</f>
        <v>0</v>
      </c>
      <c r="Q41" s="122">
        <f>'Formato 5'!C49</f>
        <v>0</v>
      </c>
      <c r="R41" s="122">
        <f>'Formato 5'!D49</f>
        <v>0</v>
      </c>
      <c r="S41" s="122">
        <f>'Formato 5'!E49</f>
        <v>0</v>
      </c>
      <c r="T41" s="122">
        <f>'Formato 5'!F49</f>
        <v>0</v>
      </c>
      <c r="U41" s="122">
        <f>'Formato 5'!G49</f>
        <v>0</v>
      </c>
    </row>
    <row r="42" spans="1:21" x14ac:dyDescent="0.25">
      <c r="A42" s="542" t="str">
        <f t="shared" si="0"/>
        <v>5,4,1,5,0,0,0</v>
      </c>
      <c r="B42" s="122">
        <v>5</v>
      </c>
      <c r="C42" s="122">
        <v>4</v>
      </c>
      <c r="D42" s="122">
        <v>1</v>
      </c>
      <c r="E42" s="122">
        <v>5</v>
      </c>
      <c r="K42" s="122" t="s">
        <v>3789</v>
      </c>
      <c r="P42" s="122">
        <f>'Formato 5'!B50</f>
        <v>0</v>
      </c>
      <c r="Q42" s="122">
        <f>'Formato 5'!C50</f>
        <v>0</v>
      </c>
      <c r="R42" s="122">
        <f>'Formato 5'!D50</f>
        <v>0</v>
      </c>
      <c r="S42" s="122">
        <f>'Formato 5'!E50</f>
        <v>0</v>
      </c>
      <c r="T42" s="122">
        <f>'Formato 5'!F50</f>
        <v>0</v>
      </c>
      <c r="U42" s="122">
        <f>'Formato 5'!G50</f>
        <v>0</v>
      </c>
    </row>
    <row r="43" spans="1:21" x14ac:dyDescent="0.25">
      <c r="A43" s="542" t="str">
        <f t="shared" si="0"/>
        <v>5,4,1,6,0,0,0</v>
      </c>
      <c r="B43" s="122">
        <v>5</v>
      </c>
      <c r="C43" s="122">
        <v>4</v>
      </c>
      <c r="D43" s="122">
        <v>1</v>
      </c>
      <c r="E43" s="122">
        <v>6</v>
      </c>
      <c r="K43" s="122" t="s">
        <v>3790</v>
      </c>
      <c r="P43" s="122">
        <f>'Formato 5'!B51</f>
        <v>0</v>
      </c>
      <c r="Q43" s="122">
        <f>'Formato 5'!C51</f>
        <v>0</v>
      </c>
      <c r="R43" s="122">
        <f>'Formato 5'!D51</f>
        <v>0</v>
      </c>
      <c r="S43" s="122">
        <f>'Formato 5'!E51</f>
        <v>0</v>
      </c>
      <c r="T43" s="122">
        <f>'Formato 5'!F51</f>
        <v>0</v>
      </c>
      <c r="U43" s="122">
        <f>'Formato 5'!G51</f>
        <v>0</v>
      </c>
    </row>
    <row r="44" spans="1:21" x14ac:dyDescent="0.25">
      <c r="A44" s="542" t="str">
        <f t="shared" si="0"/>
        <v>5,4,1,7,0,0,0</v>
      </c>
      <c r="B44" s="122">
        <v>5</v>
      </c>
      <c r="C44" s="122">
        <v>4</v>
      </c>
      <c r="D44" s="122">
        <v>1</v>
      </c>
      <c r="E44" s="122">
        <v>7</v>
      </c>
      <c r="K44" s="122" t="s">
        <v>3791</v>
      </c>
      <c r="P44" s="122">
        <f>'Formato 5'!B52</f>
        <v>0</v>
      </c>
      <c r="Q44" s="122">
        <f>'Formato 5'!C52</f>
        <v>0</v>
      </c>
      <c r="R44" s="122">
        <f>'Formato 5'!D52</f>
        <v>0</v>
      </c>
      <c r="S44" s="122">
        <f>'Formato 5'!E52</f>
        <v>0</v>
      </c>
      <c r="T44" s="122">
        <f>'Formato 5'!F52</f>
        <v>0</v>
      </c>
      <c r="U44" s="122">
        <f>'Formato 5'!G52</f>
        <v>0</v>
      </c>
    </row>
    <row r="45" spans="1:21" x14ac:dyDescent="0.25">
      <c r="A45" s="542" t="str">
        <f t="shared" si="0"/>
        <v>5,4,1,8,0,0,0</v>
      </c>
      <c r="B45" s="122">
        <v>5</v>
      </c>
      <c r="C45" s="122">
        <v>4</v>
      </c>
      <c r="D45" s="122">
        <v>1</v>
      </c>
      <c r="E45" s="122">
        <v>8</v>
      </c>
      <c r="K45" s="122" t="s">
        <v>3792</v>
      </c>
      <c r="P45" s="122">
        <f>'Formato 5'!B53</f>
        <v>0</v>
      </c>
      <c r="Q45" s="122">
        <f>'Formato 5'!C53</f>
        <v>0</v>
      </c>
      <c r="R45" s="122">
        <f>'Formato 5'!D53</f>
        <v>0</v>
      </c>
      <c r="S45" s="122">
        <f>'Formato 5'!E53</f>
        <v>0</v>
      </c>
      <c r="T45" s="122">
        <f>'Formato 5'!F53</f>
        <v>0</v>
      </c>
      <c r="U45" s="122">
        <f>'Formato 5'!G53</f>
        <v>0</v>
      </c>
    </row>
    <row r="46" spans="1:21" x14ac:dyDescent="0.25">
      <c r="A46" s="542" t="str">
        <f t="shared" si="0"/>
        <v>5,4,2,0,0,0,0</v>
      </c>
      <c r="B46" s="122">
        <v>5</v>
      </c>
      <c r="C46" s="122">
        <v>4</v>
      </c>
      <c r="D46" s="122">
        <v>2</v>
      </c>
      <c r="J46" s="122" t="s">
        <v>80</v>
      </c>
      <c r="P46" s="122">
        <f>'Formato 5'!B54</f>
        <v>0</v>
      </c>
      <c r="Q46" s="122">
        <f>'Formato 5'!C54</f>
        <v>0</v>
      </c>
      <c r="R46" s="122">
        <f>'Formato 5'!D54</f>
        <v>0</v>
      </c>
      <c r="S46" s="122">
        <f>'Formato 5'!E54</f>
        <v>0</v>
      </c>
      <c r="T46" s="122">
        <f>'Formato 5'!F54</f>
        <v>0</v>
      </c>
      <c r="U46" s="122">
        <f>'Formato 5'!G54</f>
        <v>0</v>
      </c>
    </row>
    <row r="47" spans="1:21" x14ac:dyDescent="0.25">
      <c r="A47" s="542" t="str">
        <f t="shared" si="0"/>
        <v>5,4,2,1,0,0,0</v>
      </c>
      <c r="B47" s="122">
        <v>5</v>
      </c>
      <c r="C47" s="122">
        <v>4</v>
      </c>
      <c r="D47" s="122">
        <v>2</v>
      </c>
      <c r="E47" s="122">
        <v>1</v>
      </c>
      <c r="K47" s="122" t="s">
        <v>3793</v>
      </c>
      <c r="P47" s="122">
        <f>'Formato 5'!B55</f>
        <v>0</v>
      </c>
      <c r="Q47" s="122">
        <f>'Formato 5'!C55</f>
        <v>0</v>
      </c>
      <c r="R47" s="122">
        <f>'Formato 5'!D55</f>
        <v>0</v>
      </c>
      <c r="S47" s="122">
        <f>'Formato 5'!E55</f>
        <v>0</v>
      </c>
      <c r="T47" s="122">
        <f>'Formato 5'!F55</f>
        <v>0</v>
      </c>
      <c r="U47" s="122">
        <f>'Formato 5'!G55</f>
        <v>0</v>
      </c>
    </row>
    <row r="48" spans="1:21" x14ac:dyDescent="0.25">
      <c r="A48" s="542" t="str">
        <f t="shared" si="0"/>
        <v>5,4,2,2,0,0,0</v>
      </c>
      <c r="B48" s="122">
        <v>5</v>
      </c>
      <c r="C48" s="122">
        <v>4</v>
      </c>
      <c r="D48" s="122">
        <v>2</v>
      </c>
      <c r="E48" s="122">
        <v>2</v>
      </c>
      <c r="K48" s="122" t="s">
        <v>3794</v>
      </c>
      <c r="P48" s="122">
        <f>'Formato 5'!B56</f>
        <v>0</v>
      </c>
      <c r="Q48" s="122">
        <f>'Formato 5'!C56</f>
        <v>0</v>
      </c>
      <c r="R48" s="122">
        <f>'Formato 5'!D56</f>
        <v>0</v>
      </c>
      <c r="S48" s="122">
        <f>'Formato 5'!E56</f>
        <v>0</v>
      </c>
      <c r="T48" s="122">
        <f>'Formato 5'!F56</f>
        <v>0</v>
      </c>
      <c r="U48" s="122">
        <f>'Formato 5'!G56</f>
        <v>0</v>
      </c>
    </row>
    <row r="49" spans="1:21" x14ac:dyDescent="0.25">
      <c r="A49" s="542" t="str">
        <f t="shared" si="0"/>
        <v>5,4,2,3,0,0,0</v>
      </c>
      <c r="B49" s="122">
        <v>5</v>
      </c>
      <c r="C49" s="122">
        <v>4</v>
      </c>
      <c r="D49" s="122">
        <v>2</v>
      </c>
      <c r="E49" s="122">
        <v>3</v>
      </c>
      <c r="K49" s="122" t="s">
        <v>455</v>
      </c>
      <c r="P49" s="122">
        <f>'Formato 5'!B57</f>
        <v>0</v>
      </c>
      <c r="Q49" s="122">
        <f>'Formato 5'!C57</f>
        <v>0</v>
      </c>
      <c r="R49" s="122">
        <f>'Formato 5'!D57</f>
        <v>0</v>
      </c>
      <c r="S49" s="122">
        <f>'Formato 5'!E57</f>
        <v>0</v>
      </c>
      <c r="T49" s="122">
        <f>'Formato 5'!F57</f>
        <v>0</v>
      </c>
      <c r="U49" s="122">
        <f>'Formato 5'!G57</f>
        <v>0</v>
      </c>
    </row>
    <row r="50" spans="1:21" x14ac:dyDescent="0.25">
      <c r="A50" s="542" t="str">
        <f t="shared" si="0"/>
        <v>5,4,2,4,0,0,0</v>
      </c>
      <c r="B50" s="122">
        <v>5</v>
      </c>
      <c r="C50" s="122">
        <v>4</v>
      </c>
      <c r="D50" s="122">
        <v>2</v>
      </c>
      <c r="E50" s="122">
        <v>4</v>
      </c>
      <c r="K50" s="122" t="s">
        <v>3780</v>
      </c>
      <c r="P50" s="122">
        <f>'Formato 5'!B58</f>
        <v>0</v>
      </c>
      <c r="Q50" s="122">
        <f>'Formato 5'!C58</f>
        <v>0</v>
      </c>
      <c r="R50" s="122">
        <f>'Formato 5'!D58</f>
        <v>0</v>
      </c>
      <c r="S50" s="122">
        <f>'Formato 5'!E58</f>
        <v>0</v>
      </c>
      <c r="T50" s="122">
        <f>'Formato 5'!F58</f>
        <v>0</v>
      </c>
      <c r="U50" s="122">
        <f>'Formato 5'!G58</f>
        <v>0</v>
      </c>
    </row>
    <row r="51" spans="1:21" x14ac:dyDescent="0.25">
      <c r="A51" s="542" t="str">
        <f t="shared" si="0"/>
        <v>5,4,3,0,0,0,0</v>
      </c>
      <c r="B51" s="122">
        <v>5</v>
      </c>
      <c r="C51" s="122">
        <v>4</v>
      </c>
      <c r="D51" s="122">
        <v>3</v>
      </c>
      <c r="J51" s="122" t="s">
        <v>375</v>
      </c>
      <c r="P51" s="122">
        <f>'Formato 5'!B59</f>
        <v>0</v>
      </c>
      <c r="Q51" s="122">
        <f>'Formato 5'!C59</f>
        <v>0</v>
      </c>
      <c r="R51" s="122">
        <f>'Formato 5'!D59</f>
        <v>0</v>
      </c>
      <c r="S51" s="122">
        <f>'Formato 5'!E59</f>
        <v>0</v>
      </c>
      <c r="T51" s="122">
        <f>'Formato 5'!F59</f>
        <v>0</v>
      </c>
      <c r="U51" s="122">
        <f>'Formato 5'!G59</f>
        <v>0</v>
      </c>
    </row>
    <row r="52" spans="1:21" x14ac:dyDescent="0.25">
      <c r="A52" s="542" t="str">
        <f t="shared" si="0"/>
        <v>5,4,3,1,0,0,0</v>
      </c>
      <c r="B52" s="122">
        <v>5</v>
      </c>
      <c r="C52" s="122">
        <v>4</v>
      </c>
      <c r="D52" s="122">
        <v>3</v>
      </c>
      <c r="E52" s="122">
        <v>1</v>
      </c>
      <c r="K52" s="122" t="s">
        <v>3795</v>
      </c>
      <c r="P52" s="122">
        <f>'Formato 5'!B60</f>
        <v>0</v>
      </c>
      <c r="Q52" s="122">
        <f>'Formato 5'!C60</f>
        <v>0</v>
      </c>
      <c r="R52" s="122">
        <f>'Formato 5'!D60</f>
        <v>0</v>
      </c>
      <c r="S52" s="122">
        <f>'Formato 5'!E60</f>
        <v>0</v>
      </c>
      <c r="T52" s="122">
        <f>'Formato 5'!F60</f>
        <v>0</v>
      </c>
      <c r="U52" s="122">
        <f>'Formato 5'!G60</f>
        <v>0</v>
      </c>
    </row>
    <row r="53" spans="1:21" x14ac:dyDescent="0.25">
      <c r="A53" s="542" t="str">
        <f t="shared" si="0"/>
        <v>5,4,3,2,0,0,0</v>
      </c>
      <c r="B53" s="122">
        <v>5</v>
      </c>
      <c r="C53" s="122">
        <v>4</v>
      </c>
      <c r="D53" s="122">
        <v>3</v>
      </c>
      <c r="E53" s="122">
        <v>2</v>
      </c>
      <c r="K53" s="122" t="s">
        <v>3796</v>
      </c>
      <c r="P53" s="122">
        <f>'Formato 5'!B61</f>
        <v>0</v>
      </c>
      <c r="Q53" s="122">
        <f>'Formato 5'!C61</f>
        <v>0</v>
      </c>
      <c r="R53" s="122">
        <f>'Formato 5'!D61</f>
        <v>0</v>
      </c>
      <c r="S53" s="122">
        <f>'Formato 5'!E61</f>
        <v>0</v>
      </c>
      <c r="T53" s="122">
        <f>'Formato 5'!F61</f>
        <v>0</v>
      </c>
      <c r="U53" s="122">
        <f>'Formato 5'!G61</f>
        <v>0</v>
      </c>
    </row>
    <row r="54" spans="1:21" x14ac:dyDescent="0.25">
      <c r="A54" s="542" t="str">
        <f t="shared" si="0"/>
        <v>5,4,4,0,0,0,0</v>
      </c>
      <c r="B54" s="122">
        <v>5</v>
      </c>
      <c r="C54" s="122">
        <v>4</v>
      </c>
      <c r="D54" s="122">
        <v>4</v>
      </c>
      <c r="J54" s="122" t="s">
        <v>3797</v>
      </c>
      <c r="P54" s="122">
        <f>'Formato 5'!B62</f>
        <v>0</v>
      </c>
      <c r="Q54" s="122">
        <f>'Formato 5'!C62</f>
        <v>0</v>
      </c>
      <c r="R54" s="122">
        <f>'Formato 5'!D62</f>
        <v>0</v>
      </c>
      <c r="S54" s="122">
        <f>'Formato 5'!E62</f>
        <v>0</v>
      </c>
      <c r="T54" s="122">
        <f>'Formato 5'!F62</f>
        <v>0</v>
      </c>
      <c r="U54" s="122">
        <f>'Formato 5'!G62</f>
        <v>0</v>
      </c>
    </row>
    <row r="55" spans="1:21" x14ac:dyDescent="0.25">
      <c r="A55" s="542" t="str">
        <f t="shared" si="0"/>
        <v>5,4,5,0,0,0,0</v>
      </c>
      <c r="B55" s="122">
        <v>5</v>
      </c>
      <c r="C55" s="122">
        <v>4</v>
      </c>
      <c r="D55" s="122">
        <v>5</v>
      </c>
      <c r="J55" s="122" t="s">
        <v>3798</v>
      </c>
      <c r="P55" s="122">
        <f>'Formato 5'!B63</f>
        <v>0</v>
      </c>
      <c r="Q55" s="122">
        <f>'Formato 5'!C63</f>
        <v>0</v>
      </c>
      <c r="R55" s="122">
        <f>'Formato 5'!D63</f>
        <v>0</v>
      </c>
      <c r="S55" s="122">
        <f>'Formato 5'!E63</f>
        <v>0</v>
      </c>
      <c r="T55" s="122">
        <f>'Formato 5'!F63</f>
        <v>0</v>
      </c>
      <c r="U55" s="122">
        <f>'Formato 5'!G63</f>
        <v>0</v>
      </c>
    </row>
    <row r="56" spans="1:21" x14ac:dyDescent="0.25">
      <c r="A56" s="542" t="str">
        <f t="shared" si="0"/>
        <v>5,5,0,0,0,0,0</v>
      </c>
      <c r="B56" s="122">
        <v>5</v>
      </c>
      <c r="C56" s="122">
        <v>5</v>
      </c>
      <c r="I56" s="122" t="s">
        <v>3799</v>
      </c>
      <c r="P56" s="122">
        <f>'Formato 5'!B65</f>
        <v>0</v>
      </c>
      <c r="Q56" s="122">
        <f>'Formato 5'!C65</f>
        <v>0</v>
      </c>
      <c r="R56" s="122">
        <f>'Formato 5'!D65</f>
        <v>0</v>
      </c>
      <c r="S56" s="122">
        <f>'Formato 5'!E65</f>
        <v>0</v>
      </c>
      <c r="T56" s="122">
        <f>'Formato 5'!F65</f>
        <v>0</v>
      </c>
      <c r="U56" s="122">
        <f>'Formato 5'!G65</f>
        <v>0</v>
      </c>
    </row>
    <row r="57" spans="1:21" x14ac:dyDescent="0.25">
      <c r="A57" s="542" t="str">
        <f t="shared" si="0"/>
        <v>5,6,0,0,0,0,0</v>
      </c>
      <c r="B57" s="122">
        <v>5</v>
      </c>
      <c r="C57" s="122">
        <v>6</v>
      </c>
      <c r="I57" s="122" t="s">
        <v>551</v>
      </c>
      <c r="P57" s="122">
        <f>'Formato 5'!B67</f>
        <v>0</v>
      </c>
      <c r="Q57" s="122">
        <f>'Formato 5'!C67</f>
        <v>0</v>
      </c>
      <c r="R57" s="122">
        <f>'Formato 5'!D67</f>
        <v>0</v>
      </c>
      <c r="S57" s="122">
        <f>'Formato 5'!E67</f>
        <v>0</v>
      </c>
      <c r="T57" s="122">
        <f>'Formato 5'!F67</f>
        <v>0</v>
      </c>
      <c r="U57" s="122">
        <f>'Formato 5'!G67</f>
        <v>0</v>
      </c>
    </row>
    <row r="58" spans="1:21" x14ac:dyDescent="0.25">
      <c r="A58" s="542" t="str">
        <f t="shared" si="0"/>
        <v>5,6,1,0,0,0,0</v>
      </c>
      <c r="B58" s="122">
        <v>5</v>
      </c>
      <c r="C58" s="122">
        <v>6</v>
      </c>
      <c r="D58" s="122">
        <v>1</v>
      </c>
      <c r="J58" s="122" t="s">
        <v>551</v>
      </c>
      <c r="P58" s="122">
        <f>'Formato 5'!B68</f>
        <v>0</v>
      </c>
      <c r="Q58" s="122">
        <f>'Formato 5'!C68</f>
        <v>0</v>
      </c>
      <c r="R58" s="122">
        <f>'Formato 5'!D68</f>
        <v>0</v>
      </c>
      <c r="S58" s="122">
        <f>'Formato 5'!E68</f>
        <v>0</v>
      </c>
      <c r="T58" s="122">
        <f>'Formato 5'!F68</f>
        <v>0</v>
      </c>
      <c r="U58" s="122">
        <f>'Formato 5'!G68</f>
        <v>0</v>
      </c>
    </row>
    <row r="59" spans="1:21" x14ac:dyDescent="0.25">
      <c r="A59" s="542" t="str">
        <f t="shared" si="0"/>
        <v>5,7,0,0,0,0,0</v>
      </c>
      <c r="B59" s="122">
        <v>5</v>
      </c>
      <c r="C59" s="122">
        <v>7</v>
      </c>
      <c r="I59" s="122" t="s">
        <v>3754</v>
      </c>
    </row>
    <row r="60" spans="1:21" x14ac:dyDescent="0.25">
      <c r="A60" s="542" t="str">
        <f t="shared" si="0"/>
        <v>5,7,1,0,0,0,0</v>
      </c>
      <c r="B60" s="122">
        <v>5</v>
      </c>
      <c r="C60" s="122">
        <v>7</v>
      </c>
      <c r="D60" s="122">
        <v>1</v>
      </c>
      <c r="J60" s="122" t="s">
        <v>3800</v>
      </c>
      <c r="P60" s="122">
        <f>'Formato 5'!B73</f>
        <v>0</v>
      </c>
      <c r="Q60" s="122">
        <f>'Formato 5'!C73</f>
        <v>0</v>
      </c>
      <c r="R60" s="122">
        <f>'Formato 5'!D73</f>
        <v>0</v>
      </c>
      <c r="S60" s="122">
        <f>'Formato 5'!E73</f>
        <v>0</v>
      </c>
      <c r="T60" s="122">
        <f>'Formato 5'!F73</f>
        <v>0</v>
      </c>
      <c r="U60" s="122">
        <f>'Formato 5'!G73</f>
        <v>0</v>
      </c>
    </row>
    <row r="61" spans="1:21" x14ac:dyDescent="0.25">
      <c r="A61" s="542" t="str">
        <f t="shared" si="0"/>
        <v>5,7,2,0,0,0,0</v>
      </c>
      <c r="B61" s="122">
        <v>5</v>
      </c>
      <c r="C61" s="122">
        <v>7</v>
      </c>
      <c r="D61" s="122">
        <v>2</v>
      </c>
      <c r="J61" s="122" t="s">
        <v>3801</v>
      </c>
      <c r="P61" s="122">
        <f>'Formato 5'!B74</f>
        <v>0</v>
      </c>
      <c r="Q61" s="122">
        <f>'Formato 5'!C74</f>
        <v>0</v>
      </c>
      <c r="R61" s="122">
        <f>'Formato 5'!D74</f>
        <v>0</v>
      </c>
      <c r="S61" s="122">
        <f>'Formato 5'!E74</f>
        <v>0</v>
      </c>
      <c r="T61" s="122">
        <f>'Formato 5'!F74</f>
        <v>0</v>
      </c>
      <c r="U61" s="122">
        <f>'Formato 5'!G74</f>
        <v>0</v>
      </c>
    </row>
    <row r="62" spans="1:21" x14ac:dyDescent="0.25">
      <c r="A62" s="542" t="str">
        <f t="shared" si="0"/>
        <v>5,7,3,0,0,0,0</v>
      </c>
      <c r="B62" s="122">
        <v>5</v>
      </c>
      <c r="C62" s="122">
        <v>7</v>
      </c>
      <c r="D62" s="122">
        <v>3</v>
      </c>
      <c r="J62" s="122" t="s">
        <v>551</v>
      </c>
      <c r="P62" s="122">
        <f>'Formato 5'!B75</f>
        <v>0</v>
      </c>
      <c r="Q62" s="122">
        <f>'Formato 5'!C75</f>
        <v>0</v>
      </c>
      <c r="R62" s="122">
        <f>'Formato 5'!D75</f>
        <v>0</v>
      </c>
      <c r="S62" s="122">
        <f>'Formato 5'!E75</f>
        <v>0</v>
      </c>
      <c r="T62" s="122">
        <f>'Formato 5'!F75</f>
        <v>0</v>
      </c>
      <c r="U62" s="12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2ADA-AF3C-4BC3-A27A-73C95386C7D1}">
  <sheetPr codeName="Hoja61">
    <pageSetUpPr fitToPage="1"/>
  </sheetPr>
  <dimension ref="A1:XFC161"/>
  <sheetViews>
    <sheetView zoomScale="90" zoomScaleNormal="90" zoomScalePageLayoutView="90" workbookViewId="0">
      <selection activeCell="E37" sqref="E37:G37"/>
    </sheetView>
  </sheetViews>
  <sheetFormatPr baseColWidth="10" defaultColWidth="10.83203125" defaultRowHeight="15" customHeight="1" zeroHeight="1" x14ac:dyDescent="0.25"/>
  <cols>
    <col min="1" max="1" width="120" style="122" customWidth="1"/>
    <col min="2" max="6" width="24.1640625" style="122" customWidth="1"/>
    <col min="7" max="7" width="20.5" style="122" customWidth="1"/>
    <col min="8" max="16383" width="0" style="122" hidden="1" customWidth="1"/>
    <col min="16384" max="16384" width="1.5" style="122" hidden="1" customWidth="1"/>
  </cols>
  <sheetData>
    <row r="1" spans="1:7" ht="56.25" customHeight="1" x14ac:dyDescent="0.25">
      <c r="A1" s="873" t="s">
        <v>3802</v>
      </c>
      <c r="B1" s="872"/>
      <c r="C1" s="872"/>
      <c r="D1" s="872"/>
      <c r="E1" s="872"/>
      <c r="F1" s="872"/>
      <c r="G1" s="872"/>
    </row>
    <row r="2" spans="1:7" x14ac:dyDescent="0.25">
      <c r="A2" s="876" t="str">
        <f>ENTE_PUBLICO_A</f>
        <v>INSTITUTO MUNICIPAL DE VIVIENDA DE IRAPUATO, GTO., Gobierno del Estado de Guanajuato (a)</v>
      </c>
      <c r="B2" s="876"/>
      <c r="C2" s="876"/>
      <c r="D2" s="876"/>
      <c r="E2" s="876"/>
      <c r="F2" s="876"/>
      <c r="G2" s="876"/>
    </row>
    <row r="3" spans="1:7" x14ac:dyDescent="0.25">
      <c r="A3" s="877" t="s">
        <v>3803</v>
      </c>
      <c r="B3" s="877"/>
      <c r="C3" s="877"/>
      <c r="D3" s="877"/>
      <c r="E3" s="877"/>
      <c r="F3" s="877"/>
      <c r="G3" s="877"/>
    </row>
    <row r="4" spans="1:7" x14ac:dyDescent="0.25">
      <c r="A4" s="877" t="s">
        <v>3804</v>
      </c>
      <c r="B4" s="877"/>
      <c r="C4" s="877"/>
      <c r="D4" s="877"/>
      <c r="E4" s="877"/>
      <c r="F4" s="877"/>
      <c r="G4" s="877"/>
    </row>
    <row r="5" spans="1:7" x14ac:dyDescent="0.25">
      <c r="A5" s="878" t="str">
        <f>TRIMESTRE</f>
        <v>Del 1 de enero al 31 de diciembre de 2020 (b)</v>
      </c>
      <c r="B5" s="878"/>
      <c r="C5" s="878"/>
      <c r="D5" s="878"/>
      <c r="E5" s="878"/>
      <c r="F5" s="878"/>
      <c r="G5" s="878"/>
    </row>
    <row r="6" spans="1:7" x14ac:dyDescent="0.25">
      <c r="A6" s="870" t="s">
        <v>3383</v>
      </c>
      <c r="B6" s="870"/>
      <c r="C6" s="870"/>
      <c r="D6" s="870"/>
      <c r="E6" s="870"/>
      <c r="F6" s="870"/>
      <c r="G6" s="870"/>
    </row>
    <row r="7" spans="1:7" ht="15" customHeight="1" x14ac:dyDescent="0.25">
      <c r="A7" s="874" t="s">
        <v>3385</v>
      </c>
      <c r="B7" s="874" t="s">
        <v>731</v>
      </c>
      <c r="C7" s="874"/>
      <c r="D7" s="874"/>
      <c r="E7" s="874"/>
      <c r="F7" s="874"/>
      <c r="G7" s="875" t="s">
        <v>3805</v>
      </c>
    </row>
    <row r="8" spans="1:7" ht="30" x14ac:dyDescent="0.25">
      <c r="A8" s="874"/>
      <c r="B8" s="577" t="s">
        <v>3806</v>
      </c>
      <c r="C8" s="577" t="s">
        <v>3807</v>
      </c>
      <c r="D8" s="577" t="s">
        <v>3808</v>
      </c>
      <c r="E8" s="577" t="s">
        <v>708</v>
      </c>
      <c r="F8" s="577" t="s">
        <v>3809</v>
      </c>
      <c r="G8" s="874"/>
    </row>
    <row r="9" spans="1:7" x14ac:dyDescent="0.25">
      <c r="A9" s="628" t="s">
        <v>3810</v>
      </c>
      <c r="B9" s="629">
        <f>SUM(B10,B18,B28,B38,B48,B58,B62,B71,B75)</f>
        <v>35121100</v>
      </c>
      <c r="C9" s="629">
        <f t="shared" ref="C9:G9" si="0">SUM(C10,C18,C28,C38,C48,C58,C62,C71,C75)</f>
        <v>-21340431.59</v>
      </c>
      <c r="D9" s="629">
        <f t="shared" si="0"/>
        <v>15029070.469999999</v>
      </c>
      <c r="E9" s="629">
        <f t="shared" si="0"/>
        <v>9836921.8100000005</v>
      </c>
      <c r="F9" s="629">
        <f t="shared" si="0"/>
        <v>9836921.8100000005</v>
      </c>
      <c r="G9" s="629">
        <f t="shared" si="0"/>
        <v>5192148.6599999992</v>
      </c>
    </row>
    <row r="10" spans="1:7" x14ac:dyDescent="0.25">
      <c r="A10" s="630" t="s">
        <v>3811</v>
      </c>
      <c r="B10" s="631">
        <f>SUM(B11:B17)</f>
        <v>7985534.2000000002</v>
      </c>
      <c r="C10" s="631">
        <v>0</v>
      </c>
      <c r="D10" s="631">
        <f t="shared" ref="D10:F10" si="1">SUM(D11:D17)</f>
        <v>9233936.2599999998</v>
      </c>
      <c r="E10" s="631">
        <f t="shared" si="1"/>
        <v>6317689.2100000009</v>
      </c>
      <c r="F10" s="631">
        <f t="shared" si="1"/>
        <v>6317689.2100000009</v>
      </c>
      <c r="G10" s="631">
        <f>SUM(G11:G17)</f>
        <v>2916247.05</v>
      </c>
    </row>
    <row r="11" spans="1:7" x14ac:dyDescent="0.25">
      <c r="A11" s="632" t="s">
        <v>3812</v>
      </c>
      <c r="B11" s="633">
        <v>5812715.4299999997</v>
      </c>
      <c r="C11" s="633">
        <v>-374597.28</v>
      </c>
      <c r="D11" s="633">
        <v>5438118.1500000004</v>
      </c>
      <c r="E11" s="633">
        <v>4742904.66</v>
      </c>
      <c r="F11" s="633">
        <v>4742904.66</v>
      </c>
      <c r="G11" s="633">
        <v>695213.49</v>
      </c>
    </row>
    <row r="12" spans="1:7" x14ac:dyDescent="0.25">
      <c r="A12" s="632" t="s">
        <v>3813</v>
      </c>
      <c r="B12" s="631">
        <v>0</v>
      </c>
      <c r="C12" s="631">
        <v>0</v>
      </c>
      <c r="D12" s="631">
        <v>0</v>
      </c>
      <c r="E12" s="631">
        <v>0</v>
      </c>
      <c r="F12" s="631">
        <v>0</v>
      </c>
      <c r="G12" s="631">
        <v>0</v>
      </c>
    </row>
    <row r="13" spans="1:7" x14ac:dyDescent="0.25">
      <c r="A13" s="632" t="s">
        <v>3814</v>
      </c>
      <c r="B13" s="633">
        <v>732561.4</v>
      </c>
      <c r="C13" s="633">
        <v>-47209.51</v>
      </c>
      <c r="D13" s="633">
        <v>685351.89</v>
      </c>
      <c r="E13" s="633">
        <v>601284.53</v>
      </c>
      <c r="F13" s="633">
        <v>601284.53</v>
      </c>
      <c r="G13" s="633">
        <v>84067.36</v>
      </c>
    </row>
    <row r="14" spans="1:7" x14ac:dyDescent="0.25">
      <c r="A14" s="632" t="s">
        <v>3815</v>
      </c>
      <c r="B14" s="633">
        <v>904657.37</v>
      </c>
      <c r="C14" s="631">
        <v>808.85</v>
      </c>
      <c r="D14" s="633">
        <v>905466.22</v>
      </c>
      <c r="E14" s="633">
        <v>790926.37</v>
      </c>
      <c r="F14" s="633">
        <v>790926.37</v>
      </c>
      <c r="G14" s="633">
        <v>114539.85</v>
      </c>
    </row>
    <row r="15" spans="1:7" x14ac:dyDescent="0.25">
      <c r="A15" s="632" t="s">
        <v>3816</v>
      </c>
      <c r="B15" s="633">
        <v>535600</v>
      </c>
      <c r="C15" s="633">
        <v>1669400</v>
      </c>
      <c r="D15" s="633">
        <v>2205000</v>
      </c>
      <c r="E15" s="633">
        <v>182573.65</v>
      </c>
      <c r="F15" s="633">
        <v>182573.65</v>
      </c>
      <c r="G15" s="633">
        <v>2022426.35</v>
      </c>
    </row>
    <row r="16" spans="1:7" x14ac:dyDescent="0.25">
      <c r="A16" s="632" t="s">
        <v>3817</v>
      </c>
      <c r="B16" s="631">
        <v>0</v>
      </c>
      <c r="C16" s="631">
        <v>0</v>
      </c>
      <c r="D16" s="631">
        <v>0</v>
      </c>
      <c r="E16" s="631">
        <v>0</v>
      </c>
      <c r="F16" s="631">
        <v>0</v>
      </c>
      <c r="G16" s="631">
        <v>0</v>
      </c>
    </row>
    <row r="17" spans="1:7" x14ac:dyDescent="0.25">
      <c r="A17" s="632" t="s">
        <v>3818</v>
      </c>
      <c r="B17" s="631">
        <v>0</v>
      </c>
      <c r="C17" s="631">
        <v>0</v>
      </c>
      <c r="D17" s="631">
        <v>0</v>
      </c>
      <c r="E17" s="631">
        <v>0</v>
      </c>
      <c r="F17" s="631">
        <v>0</v>
      </c>
      <c r="G17" s="631">
        <v>0</v>
      </c>
    </row>
    <row r="18" spans="1:7" x14ac:dyDescent="0.25">
      <c r="A18" s="630" t="s">
        <v>3819</v>
      </c>
      <c r="B18" s="631">
        <f>SUM(B19:B27)</f>
        <v>376500</v>
      </c>
      <c r="C18" s="631">
        <f t="shared" ref="C18:F18" si="2">SUM(C19:C27)</f>
        <v>-72500</v>
      </c>
      <c r="D18" s="631">
        <f t="shared" si="2"/>
        <v>304000</v>
      </c>
      <c r="E18" s="631">
        <f t="shared" si="2"/>
        <v>146160.68000000002</v>
      </c>
      <c r="F18" s="631">
        <f t="shared" si="2"/>
        <v>146160.68000000002</v>
      </c>
      <c r="G18" s="631">
        <f>SUM(G19:G27)</f>
        <v>157839.32</v>
      </c>
    </row>
    <row r="19" spans="1:7" x14ac:dyDescent="0.25">
      <c r="A19" s="632" t="s">
        <v>3820</v>
      </c>
      <c r="B19" s="633">
        <v>135500</v>
      </c>
      <c r="C19" s="633">
        <v>0</v>
      </c>
      <c r="D19" s="633">
        <v>135500</v>
      </c>
      <c r="E19" s="633">
        <v>64389.19</v>
      </c>
      <c r="F19" s="633">
        <v>64389.19</v>
      </c>
      <c r="G19" s="633">
        <v>71110.81</v>
      </c>
    </row>
    <row r="20" spans="1:7" x14ac:dyDescent="0.25">
      <c r="A20" s="632" t="s">
        <v>3821</v>
      </c>
      <c r="B20" s="633">
        <v>34000</v>
      </c>
      <c r="C20" s="633">
        <v>-4000</v>
      </c>
      <c r="D20" s="633">
        <v>30000</v>
      </c>
      <c r="E20" s="633">
        <v>22978.41</v>
      </c>
      <c r="F20" s="633">
        <v>22978.41</v>
      </c>
      <c r="G20" s="633">
        <v>7021.59</v>
      </c>
    </row>
    <row r="21" spans="1:7" x14ac:dyDescent="0.25">
      <c r="A21" s="632" t="s">
        <v>3822</v>
      </c>
      <c r="B21" s="631">
        <v>0</v>
      </c>
      <c r="C21" s="631">
        <v>0</v>
      </c>
      <c r="D21" s="631">
        <v>0</v>
      </c>
      <c r="E21" s="631">
        <v>0</v>
      </c>
      <c r="F21" s="631">
        <v>0</v>
      </c>
      <c r="G21" s="631">
        <v>0</v>
      </c>
    </row>
    <row r="22" spans="1:7" x14ac:dyDescent="0.25">
      <c r="A22" s="632" t="s">
        <v>3823</v>
      </c>
      <c r="B22" s="633">
        <v>19000</v>
      </c>
      <c r="C22" s="633">
        <v>-6000</v>
      </c>
      <c r="D22" s="633">
        <v>13000</v>
      </c>
      <c r="E22" s="633">
        <v>1596.05</v>
      </c>
      <c r="F22" s="633">
        <v>1596.05</v>
      </c>
      <c r="G22" s="633">
        <v>11403.95</v>
      </c>
    </row>
    <row r="23" spans="1:7" x14ac:dyDescent="0.25">
      <c r="A23" s="632" t="s">
        <v>3824</v>
      </c>
      <c r="B23" s="633">
        <v>1500</v>
      </c>
      <c r="C23" s="633">
        <v>8000</v>
      </c>
      <c r="D23" s="633">
        <v>9500</v>
      </c>
      <c r="E23" s="633">
        <v>6050.39</v>
      </c>
      <c r="F23" s="633">
        <v>6050.39</v>
      </c>
      <c r="G23" s="633">
        <v>3449.61</v>
      </c>
    </row>
    <row r="24" spans="1:7" x14ac:dyDescent="0.25">
      <c r="A24" s="632" t="s">
        <v>3825</v>
      </c>
      <c r="B24" s="633">
        <v>90000</v>
      </c>
      <c r="C24" s="631">
        <v>0</v>
      </c>
      <c r="D24" s="633">
        <v>90000</v>
      </c>
      <c r="E24" s="633">
        <v>50000</v>
      </c>
      <c r="F24" s="633">
        <v>50000</v>
      </c>
      <c r="G24" s="633">
        <v>40000</v>
      </c>
    </row>
    <row r="25" spans="1:7" x14ac:dyDescent="0.25">
      <c r="A25" s="632" t="s">
        <v>3826</v>
      </c>
      <c r="B25" s="633">
        <v>60500</v>
      </c>
      <c r="C25" s="633">
        <v>-60500</v>
      </c>
      <c r="D25" s="633">
        <v>0</v>
      </c>
      <c r="E25" s="633">
        <v>0</v>
      </c>
      <c r="F25" s="633">
        <v>0</v>
      </c>
      <c r="G25" s="633">
        <v>0</v>
      </c>
    </row>
    <row r="26" spans="1:7" x14ac:dyDescent="0.25">
      <c r="A26" s="632" t="s">
        <v>3827</v>
      </c>
      <c r="B26" s="631">
        <v>0</v>
      </c>
      <c r="C26" s="631">
        <v>0</v>
      </c>
      <c r="D26" s="631">
        <v>0</v>
      </c>
      <c r="E26" s="631">
        <v>0</v>
      </c>
      <c r="F26" s="631">
        <v>0</v>
      </c>
      <c r="G26" s="631">
        <v>0</v>
      </c>
    </row>
    <row r="27" spans="1:7" x14ac:dyDescent="0.25">
      <c r="A27" s="632" t="s">
        <v>3828</v>
      </c>
      <c r="B27" s="633">
        <v>36000</v>
      </c>
      <c r="C27" s="633">
        <v>-10000</v>
      </c>
      <c r="D27" s="633">
        <v>26000</v>
      </c>
      <c r="E27" s="633">
        <v>1146.6400000000001</v>
      </c>
      <c r="F27" s="633">
        <v>1146.6400000000001</v>
      </c>
      <c r="G27" s="633">
        <v>24853.360000000001</v>
      </c>
    </row>
    <row r="28" spans="1:7" x14ac:dyDescent="0.25">
      <c r="A28" s="630" t="s">
        <v>3829</v>
      </c>
      <c r="B28" s="631">
        <f>SUM(B29:B37)</f>
        <v>1895300</v>
      </c>
      <c r="C28" s="631">
        <f t="shared" ref="C28:G28" si="3">SUM(C29:C37)</f>
        <v>-236963.49</v>
      </c>
      <c r="D28" s="631">
        <f t="shared" si="3"/>
        <v>1658336.51</v>
      </c>
      <c r="E28" s="631">
        <f t="shared" si="3"/>
        <v>661343.01000000013</v>
      </c>
      <c r="F28" s="631">
        <f t="shared" si="3"/>
        <v>661343.01000000013</v>
      </c>
      <c r="G28" s="631">
        <f t="shared" si="3"/>
        <v>996993.49999999988</v>
      </c>
    </row>
    <row r="29" spans="1:7" x14ac:dyDescent="0.25">
      <c r="A29" s="632" t="s">
        <v>3830</v>
      </c>
      <c r="B29" s="633">
        <v>61800</v>
      </c>
      <c r="C29" s="633">
        <v>1800</v>
      </c>
      <c r="D29" s="633">
        <v>63600</v>
      </c>
      <c r="E29" s="633">
        <v>40924.199999999997</v>
      </c>
      <c r="F29" s="633">
        <v>40924.199999999997</v>
      </c>
      <c r="G29" s="633">
        <v>22675.8</v>
      </c>
    </row>
    <row r="30" spans="1:7" x14ac:dyDescent="0.25">
      <c r="A30" s="632" t="s">
        <v>3831</v>
      </c>
      <c r="B30" s="633">
        <v>442000</v>
      </c>
      <c r="C30" s="633">
        <v>-46250</v>
      </c>
      <c r="D30" s="633">
        <v>395750</v>
      </c>
      <c r="E30" s="633">
        <v>351764.98</v>
      </c>
      <c r="F30" s="633">
        <v>351764.98</v>
      </c>
      <c r="G30" s="633">
        <v>43985.02</v>
      </c>
    </row>
    <row r="31" spans="1:7" x14ac:dyDescent="0.25">
      <c r="A31" s="632" t="s">
        <v>3832</v>
      </c>
      <c r="B31" s="633">
        <v>725000</v>
      </c>
      <c r="C31" s="633">
        <v>-17300</v>
      </c>
      <c r="D31" s="633">
        <v>707700</v>
      </c>
      <c r="E31" s="633">
        <v>42585.93</v>
      </c>
      <c r="F31" s="633">
        <v>42585.93</v>
      </c>
      <c r="G31" s="633">
        <v>665114.06999999995</v>
      </c>
    </row>
    <row r="32" spans="1:7" x14ac:dyDescent="0.25">
      <c r="A32" s="632" t="s">
        <v>3833</v>
      </c>
      <c r="B32" s="633">
        <v>147000</v>
      </c>
      <c r="C32" s="631">
        <v>0</v>
      </c>
      <c r="D32" s="633">
        <v>147000</v>
      </c>
      <c r="E32" s="633">
        <v>61401.32</v>
      </c>
      <c r="F32" s="633">
        <v>61401.32</v>
      </c>
      <c r="G32" s="633">
        <v>85598.68</v>
      </c>
    </row>
    <row r="33" spans="1:7" x14ac:dyDescent="0.25">
      <c r="A33" s="632" t="s">
        <v>3834</v>
      </c>
      <c r="B33" s="633">
        <v>230500</v>
      </c>
      <c r="C33" s="633">
        <v>-119000</v>
      </c>
      <c r="D33" s="633">
        <v>111500</v>
      </c>
      <c r="E33" s="633">
        <v>33017.620000000003</v>
      </c>
      <c r="F33" s="633">
        <v>33017.620000000003</v>
      </c>
      <c r="G33" s="633">
        <v>78482.38</v>
      </c>
    </row>
    <row r="34" spans="1:7" x14ac:dyDescent="0.25">
      <c r="A34" s="632" t="s">
        <v>3835</v>
      </c>
      <c r="B34" s="633">
        <v>55000</v>
      </c>
      <c r="C34" s="633">
        <v>-20000</v>
      </c>
      <c r="D34" s="633">
        <v>35000</v>
      </c>
      <c r="E34" s="633">
        <v>1003.56</v>
      </c>
      <c r="F34" s="633">
        <v>1003.56</v>
      </c>
      <c r="G34" s="633">
        <v>33996.44</v>
      </c>
    </row>
    <row r="35" spans="1:7" x14ac:dyDescent="0.25">
      <c r="A35" s="632" t="s">
        <v>3836</v>
      </c>
      <c r="B35" s="633">
        <v>52500</v>
      </c>
      <c r="C35" s="633">
        <v>-37000</v>
      </c>
      <c r="D35" s="633">
        <v>15500</v>
      </c>
      <c r="E35" s="633">
        <v>1190</v>
      </c>
      <c r="F35" s="633">
        <v>1190</v>
      </c>
      <c r="G35" s="633">
        <v>14310</v>
      </c>
    </row>
    <row r="36" spans="1:7" x14ac:dyDescent="0.25">
      <c r="A36" s="632" t="s">
        <v>3837</v>
      </c>
      <c r="B36" s="633">
        <v>50000</v>
      </c>
      <c r="C36" s="633">
        <v>0</v>
      </c>
      <c r="D36" s="633">
        <v>50000</v>
      </c>
      <c r="E36" s="633">
        <v>23243.4</v>
      </c>
      <c r="F36" s="633">
        <v>23243.4</v>
      </c>
      <c r="G36" s="633">
        <v>26756.6</v>
      </c>
    </row>
    <row r="37" spans="1:7" x14ac:dyDescent="0.25">
      <c r="A37" s="632" t="s">
        <v>3838</v>
      </c>
      <c r="B37" s="633">
        <v>131500</v>
      </c>
      <c r="C37" s="631">
        <v>786.51</v>
      </c>
      <c r="D37" s="633">
        <v>132286.51</v>
      </c>
      <c r="E37" s="633">
        <v>106212</v>
      </c>
      <c r="F37" s="633">
        <v>106212</v>
      </c>
      <c r="G37" s="633">
        <v>26074.51</v>
      </c>
    </row>
    <row r="38" spans="1:7" x14ac:dyDescent="0.25">
      <c r="A38" s="630" t="s">
        <v>3839</v>
      </c>
      <c r="B38" s="631">
        <v>0</v>
      </c>
      <c r="C38" s="631">
        <v>0</v>
      </c>
      <c r="D38" s="631">
        <v>0</v>
      </c>
      <c r="E38" s="631">
        <v>0</v>
      </c>
      <c r="F38" s="631">
        <v>0</v>
      </c>
      <c r="G38" s="631">
        <v>0</v>
      </c>
    </row>
    <row r="39" spans="1:7" x14ac:dyDescent="0.25">
      <c r="A39" s="632" t="s">
        <v>3840</v>
      </c>
      <c r="B39" s="631">
        <v>0</v>
      </c>
      <c r="C39" s="631">
        <v>0</v>
      </c>
      <c r="D39" s="631">
        <v>0</v>
      </c>
      <c r="E39" s="631">
        <v>0</v>
      </c>
      <c r="F39" s="631">
        <v>0</v>
      </c>
      <c r="G39" s="631">
        <v>0</v>
      </c>
    </row>
    <row r="40" spans="1:7" x14ac:dyDescent="0.25">
      <c r="A40" s="632" t="s">
        <v>3841</v>
      </c>
      <c r="B40" s="631">
        <v>0</v>
      </c>
      <c r="C40" s="631">
        <v>0</v>
      </c>
      <c r="D40" s="631">
        <v>0</v>
      </c>
      <c r="E40" s="631">
        <v>0</v>
      </c>
      <c r="F40" s="631">
        <v>0</v>
      </c>
      <c r="G40" s="631">
        <v>0</v>
      </c>
    </row>
    <row r="41" spans="1:7" x14ac:dyDescent="0.25">
      <c r="A41" s="632" t="s">
        <v>3842</v>
      </c>
      <c r="B41" s="631">
        <v>0</v>
      </c>
      <c r="C41" s="631">
        <v>0</v>
      </c>
      <c r="D41" s="631">
        <v>0</v>
      </c>
      <c r="E41" s="631">
        <v>0</v>
      </c>
      <c r="F41" s="631">
        <v>0</v>
      </c>
      <c r="G41" s="631">
        <v>0</v>
      </c>
    </row>
    <row r="42" spans="1:7" x14ac:dyDescent="0.25">
      <c r="A42" s="632" t="s">
        <v>3843</v>
      </c>
      <c r="B42" s="631">
        <v>0</v>
      </c>
      <c r="C42" s="631">
        <v>0</v>
      </c>
      <c r="D42" s="631">
        <v>0</v>
      </c>
      <c r="E42" s="631">
        <v>0</v>
      </c>
      <c r="F42" s="631">
        <v>0</v>
      </c>
      <c r="G42" s="631">
        <v>0</v>
      </c>
    </row>
    <row r="43" spans="1:7" x14ac:dyDescent="0.25">
      <c r="A43" s="632" t="s">
        <v>3844</v>
      </c>
      <c r="B43" s="631">
        <v>0</v>
      </c>
      <c r="C43" s="631">
        <v>0</v>
      </c>
      <c r="D43" s="631">
        <v>0</v>
      </c>
      <c r="E43" s="631">
        <v>0</v>
      </c>
      <c r="F43" s="631">
        <v>0</v>
      </c>
      <c r="G43" s="631">
        <v>0</v>
      </c>
    </row>
    <row r="44" spans="1:7" x14ac:dyDescent="0.25">
      <c r="A44" s="632" t="s">
        <v>3845</v>
      </c>
      <c r="B44" s="631">
        <v>0</v>
      </c>
      <c r="C44" s="631">
        <v>0</v>
      </c>
      <c r="D44" s="631">
        <v>0</v>
      </c>
      <c r="E44" s="631">
        <v>0</v>
      </c>
      <c r="F44" s="631">
        <v>0</v>
      </c>
      <c r="G44" s="631">
        <v>0</v>
      </c>
    </row>
    <row r="45" spans="1:7" x14ac:dyDescent="0.25">
      <c r="A45" s="632" t="s">
        <v>3846</v>
      </c>
      <c r="B45" s="631">
        <v>0</v>
      </c>
      <c r="C45" s="631">
        <v>0</v>
      </c>
      <c r="D45" s="631">
        <v>0</v>
      </c>
      <c r="E45" s="631">
        <v>0</v>
      </c>
      <c r="F45" s="631">
        <v>0</v>
      </c>
      <c r="G45" s="631">
        <v>0</v>
      </c>
    </row>
    <row r="46" spans="1:7" x14ac:dyDescent="0.25">
      <c r="A46" s="632" t="s">
        <v>3847</v>
      </c>
      <c r="B46" s="631">
        <v>0</v>
      </c>
      <c r="C46" s="631">
        <v>0</v>
      </c>
      <c r="D46" s="631">
        <v>0</v>
      </c>
      <c r="E46" s="631">
        <v>0</v>
      </c>
      <c r="F46" s="631">
        <v>0</v>
      </c>
      <c r="G46" s="631">
        <v>0</v>
      </c>
    </row>
    <row r="47" spans="1:7" x14ac:dyDescent="0.25">
      <c r="A47" s="632" t="s">
        <v>3848</v>
      </c>
      <c r="B47" s="631">
        <v>0</v>
      </c>
      <c r="C47" s="631">
        <v>0</v>
      </c>
      <c r="D47" s="631">
        <v>0</v>
      </c>
      <c r="E47" s="631">
        <v>0</v>
      </c>
      <c r="F47" s="631">
        <v>0</v>
      </c>
      <c r="G47" s="631">
        <v>0</v>
      </c>
    </row>
    <row r="48" spans="1:7" x14ac:dyDescent="0.25">
      <c r="A48" s="630" t="s">
        <v>3849</v>
      </c>
      <c r="B48" s="631">
        <f>SUM(B49:B57)</f>
        <v>108000</v>
      </c>
      <c r="C48" s="631">
        <f t="shared" ref="C48:G48" si="4">SUM(C49:C57)</f>
        <v>-50000</v>
      </c>
      <c r="D48" s="631">
        <f t="shared" si="4"/>
        <v>58000</v>
      </c>
      <c r="E48" s="631">
        <f t="shared" si="4"/>
        <v>25643.1</v>
      </c>
      <c r="F48" s="631">
        <f t="shared" si="4"/>
        <v>25643.1</v>
      </c>
      <c r="G48" s="631">
        <f t="shared" si="4"/>
        <v>32356.9</v>
      </c>
    </row>
    <row r="49" spans="1:7" x14ac:dyDescent="0.25">
      <c r="A49" s="632" t="s">
        <v>3850</v>
      </c>
      <c r="B49" s="633">
        <v>83000</v>
      </c>
      <c r="C49" s="633">
        <v>-34500</v>
      </c>
      <c r="D49" s="633">
        <v>48500</v>
      </c>
      <c r="E49" s="633">
        <v>25643.1</v>
      </c>
      <c r="F49" s="633">
        <v>25643.1</v>
      </c>
      <c r="G49" s="633">
        <v>22856.9</v>
      </c>
    </row>
    <row r="50" spans="1:7" x14ac:dyDescent="0.25">
      <c r="A50" s="632" t="s">
        <v>3851</v>
      </c>
      <c r="B50" s="633">
        <v>0</v>
      </c>
      <c r="C50" s="633">
        <v>0</v>
      </c>
      <c r="D50" s="633">
        <v>0</v>
      </c>
      <c r="E50" s="633">
        <v>0</v>
      </c>
      <c r="F50" s="633">
        <v>0</v>
      </c>
      <c r="G50" s="633">
        <v>0</v>
      </c>
    </row>
    <row r="51" spans="1:7" x14ac:dyDescent="0.25">
      <c r="A51" s="632" t="s">
        <v>3852</v>
      </c>
      <c r="B51" s="631">
        <v>0</v>
      </c>
      <c r="C51" s="631">
        <v>0</v>
      </c>
      <c r="D51" s="631">
        <v>0</v>
      </c>
      <c r="E51" s="631">
        <v>0</v>
      </c>
      <c r="F51" s="631">
        <v>0</v>
      </c>
      <c r="G51" s="631">
        <v>0</v>
      </c>
    </row>
    <row r="52" spans="1:7" x14ac:dyDescent="0.25">
      <c r="A52" s="632" t="s">
        <v>3853</v>
      </c>
      <c r="B52" s="631">
        <v>0</v>
      </c>
      <c r="C52" s="631">
        <v>0</v>
      </c>
      <c r="D52" s="631">
        <v>0</v>
      </c>
      <c r="E52" s="631">
        <v>0</v>
      </c>
      <c r="F52" s="631">
        <v>0</v>
      </c>
      <c r="G52" s="631">
        <v>0</v>
      </c>
    </row>
    <row r="53" spans="1:7" x14ac:dyDescent="0.25">
      <c r="A53" s="632" t="s">
        <v>3854</v>
      </c>
      <c r="B53" s="631">
        <v>0</v>
      </c>
      <c r="C53" s="631">
        <v>0</v>
      </c>
      <c r="D53" s="631">
        <v>0</v>
      </c>
      <c r="E53" s="631">
        <v>0</v>
      </c>
      <c r="F53" s="631">
        <v>0</v>
      </c>
      <c r="G53" s="631">
        <v>0</v>
      </c>
    </row>
    <row r="54" spans="1:7" x14ac:dyDescent="0.25">
      <c r="A54" s="632" t="s">
        <v>3855</v>
      </c>
      <c r="B54" s="633">
        <v>25000</v>
      </c>
      <c r="C54" s="633">
        <v>-15500</v>
      </c>
      <c r="D54" s="633">
        <v>9500</v>
      </c>
      <c r="E54" s="633">
        <v>0</v>
      </c>
      <c r="F54" s="633">
        <v>0</v>
      </c>
      <c r="G54" s="633">
        <v>9500</v>
      </c>
    </row>
    <row r="55" spans="1:7" x14ac:dyDescent="0.25">
      <c r="A55" s="632" t="s">
        <v>3856</v>
      </c>
      <c r="B55" s="631">
        <v>0</v>
      </c>
      <c r="C55" s="631">
        <v>0</v>
      </c>
      <c r="D55" s="631">
        <v>0</v>
      </c>
      <c r="E55" s="631">
        <v>0</v>
      </c>
      <c r="F55" s="631">
        <v>0</v>
      </c>
      <c r="G55" s="631">
        <v>0</v>
      </c>
    </row>
    <row r="56" spans="1:7" x14ac:dyDescent="0.25">
      <c r="A56" s="632" t="s">
        <v>3857</v>
      </c>
      <c r="B56" s="633">
        <v>0</v>
      </c>
      <c r="C56" s="633">
        <v>0</v>
      </c>
      <c r="D56" s="633">
        <v>0</v>
      </c>
      <c r="E56" s="633">
        <v>0</v>
      </c>
      <c r="F56" s="633">
        <v>0</v>
      </c>
      <c r="G56" s="633">
        <v>0</v>
      </c>
    </row>
    <row r="57" spans="1:7" x14ac:dyDescent="0.25">
      <c r="A57" s="632" t="s">
        <v>3858</v>
      </c>
      <c r="B57" s="631">
        <v>0</v>
      </c>
      <c r="C57" s="631">
        <v>0</v>
      </c>
      <c r="D57" s="631">
        <v>0</v>
      </c>
      <c r="E57" s="631">
        <v>0</v>
      </c>
      <c r="F57" s="631">
        <v>0</v>
      </c>
      <c r="G57" s="631">
        <v>0</v>
      </c>
    </row>
    <row r="58" spans="1:7" x14ac:dyDescent="0.25">
      <c r="A58" s="630" t="s">
        <v>3859</v>
      </c>
      <c r="B58" s="631">
        <f>SUM(B59:B61)</f>
        <v>23755765.800000001</v>
      </c>
      <c r="C58" s="631">
        <f t="shared" ref="C58:G58" si="5">SUM(C59:C61)</f>
        <v>-19980968.100000001</v>
      </c>
      <c r="D58" s="631">
        <f t="shared" si="5"/>
        <v>3774797.7</v>
      </c>
      <c r="E58" s="631">
        <f t="shared" si="5"/>
        <v>2686085.81</v>
      </c>
      <c r="F58" s="631">
        <f t="shared" si="5"/>
        <v>2686085.81</v>
      </c>
      <c r="G58" s="631">
        <f t="shared" si="5"/>
        <v>1088711.8899999999</v>
      </c>
    </row>
    <row r="59" spans="1:7" x14ac:dyDescent="0.25">
      <c r="A59" s="632" t="s">
        <v>3860</v>
      </c>
      <c r="B59" s="631">
        <v>0</v>
      </c>
      <c r="C59" s="631">
        <v>0</v>
      </c>
      <c r="D59" s="631">
        <v>0</v>
      </c>
      <c r="E59" s="631">
        <v>0</v>
      </c>
      <c r="F59" s="631">
        <v>0</v>
      </c>
      <c r="G59" s="631">
        <v>0</v>
      </c>
    </row>
    <row r="60" spans="1:7" x14ac:dyDescent="0.25">
      <c r="A60" s="632" t="s">
        <v>3861</v>
      </c>
      <c r="B60" s="633">
        <v>23755765.800000001</v>
      </c>
      <c r="C60" s="633">
        <v>-19980968.100000001</v>
      </c>
      <c r="D60" s="633">
        <v>3774797.7</v>
      </c>
      <c r="E60" s="633">
        <v>2686085.81</v>
      </c>
      <c r="F60" s="633">
        <v>2686085.81</v>
      </c>
      <c r="G60" s="633">
        <v>1088711.8899999999</v>
      </c>
    </row>
    <row r="61" spans="1:7" x14ac:dyDescent="0.25">
      <c r="A61" s="632" t="s">
        <v>3862</v>
      </c>
      <c r="B61" s="631">
        <v>0</v>
      </c>
      <c r="C61" s="631">
        <v>0</v>
      </c>
      <c r="D61" s="631">
        <v>0</v>
      </c>
      <c r="E61" s="631">
        <v>0</v>
      </c>
      <c r="F61" s="631">
        <v>0</v>
      </c>
      <c r="G61" s="631">
        <v>0</v>
      </c>
    </row>
    <row r="62" spans="1:7" x14ac:dyDescent="0.25">
      <c r="A62" s="630" t="s">
        <v>3863</v>
      </c>
      <c r="B62" s="631">
        <f>SUM(B63:B67,B69:B70)</f>
        <v>1000000</v>
      </c>
      <c r="C62" s="631">
        <f t="shared" ref="C62:G62" si="6">SUM(C63:C67,C69:C70)</f>
        <v>-1000000</v>
      </c>
      <c r="D62" s="631">
        <f t="shared" si="6"/>
        <v>0</v>
      </c>
      <c r="E62" s="631">
        <f t="shared" si="6"/>
        <v>0</v>
      </c>
      <c r="F62" s="631">
        <f t="shared" si="6"/>
        <v>0</v>
      </c>
      <c r="G62" s="631">
        <f t="shared" si="6"/>
        <v>0</v>
      </c>
    </row>
    <row r="63" spans="1:7" x14ac:dyDescent="0.25">
      <c r="A63" s="632" t="s">
        <v>3864</v>
      </c>
      <c r="B63" s="631">
        <v>0</v>
      </c>
      <c r="C63" s="631">
        <v>0</v>
      </c>
      <c r="D63" s="631">
        <v>0</v>
      </c>
      <c r="E63" s="631">
        <v>0</v>
      </c>
      <c r="F63" s="631">
        <v>0</v>
      </c>
      <c r="G63" s="631">
        <v>0</v>
      </c>
    </row>
    <row r="64" spans="1:7" x14ac:dyDescent="0.25">
      <c r="A64" s="632" t="s">
        <v>3865</v>
      </c>
      <c r="B64" s="631">
        <v>0</v>
      </c>
      <c r="C64" s="631">
        <v>0</v>
      </c>
      <c r="D64" s="631">
        <v>0</v>
      </c>
      <c r="E64" s="631">
        <v>0</v>
      </c>
      <c r="F64" s="631">
        <v>0</v>
      </c>
      <c r="G64" s="631">
        <v>0</v>
      </c>
    </row>
    <row r="65" spans="1:7" x14ac:dyDescent="0.25">
      <c r="A65" s="632" t="s">
        <v>3866</v>
      </c>
      <c r="B65" s="631">
        <v>0</v>
      </c>
      <c r="C65" s="631">
        <v>0</v>
      </c>
      <c r="D65" s="631">
        <v>0</v>
      </c>
      <c r="E65" s="631">
        <v>0</v>
      </c>
      <c r="F65" s="631">
        <v>0</v>
      </c>
      <c r="G65" s="631">
        <v>0</v>
      </c>
    </row>
    <row r="66" spans="1:7" x14ac:dyDescent="0.25">
      <c r="A66" s="632" t="s">
        <v>3867</v>
      </c>
      <c r="B66" s="633">
        <v>1000000</v>
      </c>
      <c r="C66" s="633">
        <v>-1000000</v>
      </c>
      <c r="D66" s="633">
        <v>0</v>
      </c>
      <c r="E66" s="633">
        <v>0</v>
      </c>
      <c r="F66" s="633">
        <v>0</v>
      </c>
      <c r="G66" s="633">
        <v>0</v>
      </c>
    </row>
    <row r="67" spans="1:7" x14ac:dyDescent="0.25">
      <c r="A67" s="632" t="s">
        <v>3868</v>
      </c>
      <c r="B67" s="631">
        <v>0</v>
      </c>
      <c r="C67" s="631">
        <v>0</v>
      </c>
      <c r="D67" s="631">
        <v>0</v>
      </c>
      <c r="E67" s="631">
        <v>0</v>
      </c>
      <c r="F67" s="631">
        <v>0</v>
      </c>
      <c r="G67" s="631">
        <v>0</v>
      </c>
    </row>
    <row r="68" spans="1:7" x14ac:dyDescent="0.25">
      <c r="A68" s="632" t="s">
        <v>3869</v>
      </c>
      <c r="B68" s="631">
        <v>0</v>
      </c>
      <c r="C68" s="631">
        <v>0</v>
      </c>
      <c r="D68" s="631">
        <v>0</v>
      </c>
      <c r="E68" s="631">
        <v>0</v>
      </c>
      <c r="F68" s="631">
        <v>0</v>
      </c>
      <c r="G68" s="631">
        <v>0</v>
      </c>
    </row>
    <row r="69" spans="1:7" x14ac:dyDescent="0.25">
      <c r="A69" s="632" t="s">
        <v>3870</v>
      </c>
      <c r="B69" s="631">
        <v>0</v>
      </c>
      <c r="C69" s="631">
        <v>0</v>
      </c>
      <c r="D69" s="631">
        <v>0</v>
      </c>
      <c r="E69" s="631">
        <v>0</v>
      </c>
      <c r="F69" s="631">
        <v>0</v>
      </c>
      <c r="G69" s="631">
        <v>0</v>
      </c>
    </row>
    <row r="70" spans="1:7" x14ac:dyDescent="0.25">
      <c r="A70" s="632" t="s">
        <v>3871</v>
      </c>
      <c r="B70" s="631"/>
      <c r="C70" s="631"/>
      <c r="D70" s="631"/>
      <c r="E70" s="631"/>
      <c r="F70" s="631"/>
      <c r="G70" s="631"/>
    </row>
    <row r="71" spans="1:7" x14ac:dyDescent="0.25">
      <c r="A71" s="630" t="s">
        <v>3872</v>
      </c>
      <c r="B71" s="631">
        <f>SUM(B72:B74)</f>
        <v>0</v>
      </c>
      <c r="C71" s="631">
        <f t="shared" ref="C71:G71" si="7">SUM(C72:C74)</f>
        <v>0</v>
      </c>
      <c r="D71" s="631">
        <f t="shared" si="7"/>
        <v>0</v>
      </c>
      <c r="E71" s="631">
        <f t="shared" si="7"/>
        <v>0</v>
      </c>
      <c r="F71" s="631">
        <f t="shared" si="7"/>
        <v>0</v>
      </c>
      <c r="G71" s="631">
        <f t="shared" si="7"/>
        <v>0</v>
      </c>
    </row>
    <row r="72" spans="1:7" x14ac:dyDescent="0.25">
      <c r="A72" s="632" t="s">
        <v>3873</v>
      </c>
      <c r="B72" s="631"/>
      <c r="C72" s="631"/>
      <c r="D72" s="631"/>
      <c r="E72" s="631"/>
      <c r="F72" s="631"/>
      <c r="G72" s="631"/>
    </row>
    <row r="73" spans="1:7" x14ac:dyDescent="0.25">
      <c r="A73" s="632" t="s">
        <v>3874</v>
      </c>
      <c r="B73" s="631"/>
      <c r="C73" s="631"/>
      <c r="D73" s="631"/>
      <c r="E73" s="631"/>
      <c r="F73" s="631"/>
      <c r="G73" s="631"/>
    </row>
    <row r="74" spans="1:7" x14ac:dyDescent="0.25">
      <c r="A74" s="632" t="s">
        <v>3875</v>
      </c>
      <c r="B74" s="631"/>
      <c r="C74" s="631"/>
      <c r="D74" s="631"/>
      <c r="E74" s="631"/>
      <c r="F74" s="631"/>
      <c r="G74" s="631"/>
    </row>
    <row r="75" spans="1:7" x14ac:dyDescent="0.25">
      <c r="A75" s="630" t="s">
        <v>3876</v>
      </c>
      <c r="B75" s="631">
        <f>SUM(B76:B82)</f>
        <v>0</v>
      </c>
      <c r="C75" s="631">
        <f t="shared" ref="C75:G75" si="8">SUM(C76:C82)</f>
        <v>0</v>
      </c>
      <c r="D75" s="631">
        <f t="shared" si="8"/>
        <v>0</v>
      </c>
      <c r="E75" s="631">
        <f t="shared" si="8"/>
        <v>0</v>
      </c>
      <c r="F75" s="631">
        <f t="shared" si="8"/>
        <v>0</v>
      </c>
      <c r="G75" s="631">
        <f t="shared" si="8"/>
        <v>0</v>
      </c>
    </row>
    <row r="76" spans="1:7" x14ac:dyDescent="0.25">
      <c r="A76" s="632" t="s">
        <v>3877</v>
      </c>
      <c r="B76" s="631"/>
      <c r="C76" s="631"/>
      <c r="D76" s="631"/>
      <c r="E76" s="631"/>
      <c r="F76" s="631"/>
      <c r="G76" s="631"/>
    </row>
    <row r="77" spans="1:7" x14ac:dyDescent="0.25">
      <c r="A77" s="632" t="s">
        <v>3878</v>
      </c>
      <c r="B77" s="631"/>
      <c r="C77" s="631"/>
      <c r="D77" s="631"/>
      <c r="E77" s="631"/>
      <c r="F77" s="631"/>
      <c r="G77" s="631"/>
    </row>
    <row r="78" spans="1:7" x14ac:dyDescent="0.25">
      <c r="A78" s="632" t="s">
        <v>3879</v>
      </c>
      <c r="B78" s="631"/>
      <c r="C78" s="631"/>
      <c r="D78" s="631"/>
      <c r="E78" s="631"/>
      <c r="F78" s="631"/>
      <c r="G78" s="631"/>
    </row>
    <row r="79" spans="1:7" x14ac:dyDescent="0.25">
      <c r="A79" s="632" t="s">
        <v>3880</v>
      </c>
      <c r="B79" s="631"/>
      <c r="C79" s="631"/>
      <c r="D79" s="631"/>
      <c r="E79" s="631"/>
      <c r="F79" s="631"/>
      <c r="G79" s="631"/>
    </row>
    <row r="80" spans="1:7" x14ac:dyDescent="0.25">
      <c r="A80" s="632" t="s">
        <v>3881</v>
      </c>
      <c r="B80" s="631"/>
      <c r="C80" s="631"/>
      <c r="D80" s="631"/>
      <c r="E80" s="631"/>
      <c r="F80" s="631"/>
      <c r="G80" s="631"/>
    </row>
    <row r="81" spans="1:7" x14ac:dyDescent="0.25">
      <c r="A81" s="632" t="s">
        <v>3882</v>
      </c>
      <c r="B81" s="631"/>
      <c r="C81" s="631"/>
      <c r="D81" s="631"/>
      <c r="E81" s="631"/>
      <c r="F81" s="631"/>
      <c r="G81" s="631"/>
    </row>
    <row r="82" spans="1:7" x14ac:dyDescent="0.25">
      <c r="A82" s="632" t="s">
        <v>3883</v>
      </c>
      <c r="B82" s="631"/>
      <c r="C82" s="631"/>
      <c r="D82" s="631"/>
      <c r="E82" s="631"/>
      <c r="F82" s="631"/>
      <c r="G82" s="631"/>
    </row>
    <row r="83" spans="1:7" x14ac:dyDescent="0.25">
      <c r="A83" s="634"/>
      <c r="B83" s="635"/>
      <c r="C83" s="635"/>
      <c r="D83" s="635"/>
      <c r="E83" s="635"/>
      <c r="F83" s="635"/>
      <c r="G83" s="635"/>
    </row>
    <row r="84" spans="1:7" x14ac:dyDescent="0.25">
      <c r="A84" s="636" t="s">
        <v>3884</v>
      </c>
      <c r="B84" s="629">
        <f>SUM(B85,B93,B103,B113,B123,B133,B137,B146,B150)</f>
        <v>0</v>
      </c>
      <c r="C84" s="629">
        <f t="shared" ref="C84:G84" si="9">SUM(C85,C93,C103,C113,C123,C133,C137,C146,C150)</f>
        <v>0</v>
      </c>
      <c r="D84" s="629">
        <f t="shared" si="9"/>
        <v>0</v>
      </c>
      <c r="E84" s="629">
        <f t="shared" si="9"/>
        <v>0</v>
      </c>
      <c r="F84" s="629">
        <f t="shared" si="9"/>
        <v>0</v>
      </c>
      <c r="G84" s="629">
        <f t="shared" si="9"/>
        <v>0</v>
      </c>
    </row>
    <row r="85" spans="1:7" x14ac:dyDescent="0.25">
      <c r="A85" s="630" t="s">
        <v>3811</v>
      </c>
      <c r="B85" s="631">
        <f>SUM(B86:B92)</f>
        <v>0</v>
      </c>
      <c r="C85" s="631">
        <f t="shared" ref="C85:G85" si="10">SUM(C86:C92)</f>
        <v>0</v>
      </c>
      <c r="D85" s="631">
        <f t="shared" si="10"/>
        <v>0</v>
      </c>
      <c r="E85" s="631">
        <f t="shared" si="10"/>
        <v>0</v>
      </c>
      <c r="F85" s="631">
        <f t="shared" si="10"/>
        <v>0</v>
      </c>
      <c r="G85" s="631">
        <f t="shared" si="10"/>
        <v>0</v>
      </c>
    </row>
    <row r="86" spans="1:7" x14ac:dyDescent="0.25">
      <c r="A86" s="632" t="s">
        <v>3812</v>
      </c>
      <c r="B86" s="631"/>
      <c r="C86" s="631"/>
      <c r="D86" s="631"/>
      <c r="E86" s="631"/>
      <c r="F86" s="631"/>
      <c r="G86" s="631"/>
    </row>
    <row r="87" spans="1:7" x14ac:dyDescent="0.25">
      <c r="A87" s="632" t="s">
        <v>3813</v>
      </c>
      <c r="B87" s="631"/>
      <c r="C87" s="631"/>
      <c r="D87" s="631"/>
      <c r="E87" s="631"/>
      <c r="F87" s="631"/>
      <c r="G87" s="631"/>
    </row>
    <row r="88" spans="1:7" x14ac:dyDescent="0.25">
      <c r="A88" s="632" t="s">
        <v>3814</v>
      </c>
      <c r="B88" s="631"/>
      <c r="C88" s="631"/>
      <c r="D88" s="631"/>
      <c r="E88" s="631"/>
      <c r="F88" s="631"/>
      <c r="G88" s="631"/>
    </row>
    <row r="89" spans="1:7" x14ac:dyDescent="0.25">
      <c r="A89" s="632" t="s">
        <v>3815</v>
      </c>
      <c r="B89" s="631"/>
      <c r="C89" s="631"/>
      <c r="D89" s="631"/>
      <c r="E89" s="631"/>
      <c r="F89" s="631"/>
      <c r="G89" s="631"/>
    </row>
    <row r="90" spans="1:7" x14ac:dyDescent="0.25">
      <c r="A90" s="632" t="s">
        <v>3816</v>
      </c>
      <c r="B90" s="631"/>
      <c r="C90" s="631"/>
      <c r="D90" s="631"/>
      <c r="E90" s="631"/>
      <c r="F90" s="631"/>
      <c r="G90" s="631"/>
    </row>
    <row r="91" spans="1:7" x14ac:dyDescent="0.25">
      <c r="A91" s="632" t="s">
        <v>3817</v>
      </c>
      <c r="B91" s="631"/>
      <c r="C91" s="631"/>
      <c r="D91" s="631"/>
      <c r="E91" s="631"/>
      <c r="F91" s="631"/>
      <c r="G91" s="631"/>
    </row>
    <row r="92" spans="1:7" x14ac:dyDescent="0.25">
      <c r="A92" s="632" t="s">
        <v>3818</v>
      </c>
      <c r="B92" s="631"/>
      <c r="C92" s="631"/>
      <c r="D92" s="631"/>
      <c r="E92" s="631"/>
      <c r="F92" s="631"/>
      <c r="G92" s="631"/>
    </row>
    <row r="93" spans="1:7" x14ac:dyDescent="0.25">
      <c r="A93" s="630" t="s">
        <v>3819</v>
      </c>
      <c r="B93" s="631">
        <f>SUM(B94:B102)</f>
        <v>0</v>
      </c>
      <c r="C93" s="631">
        <f t="shared" ref="C93:G93" si="11">SUM(C94:C102)</f>
        <v>0</v>
      </c>
      <c r="D93" s="631">
        <f t="shared" si="11"/>
        <v>0</v>
      </c>
      <c r="E93" s="631">
        <f t="shared" si="11"/>
        <v>0</v>
      </c>
      <c r="F93" s="631">
        <f t="shared" si="11"/>
        <v>0</v>
      </c>
      <c r="G93" s="631">
        <f t="shared" si="11"/>
        <v>0</v>
      </c>
    </row>
    <row r="94" spans="1:7" x14ac:dyDescent="0.25">
      <c r="A94" s="632" t="s">
        <v>3820</v>
      </c>
      <c r="B94" s="631"/>
      <c r="C94" s="631"/>
      <c r="D94" s="631"/>
      <c r="E94" s="631"/>
      <c r="F94" s="631"/>
      <c r="G94" s="631"/>
    </row>
    <row r="95" spans="1:7" x14ac:dyDescent="0.25">
      <c r="A95" s="632" t="s">
        <v>3821</v>
      </c>
      <c r="B95" s="631"/>
      <c r="C95" s="631"/>
      <c r="D95" s="631"/>
      <c r="E95" s="631"/>
      <c r="F95" s="631"/>
      <c r="G95" s="631"/>
    </row>
    <row r="96" spans="1:7" x14ac:dyDescent="0.25">
      <c r="A96" s="632" t="s">
        <v>3822</v>
      </c>
      <c r="B96" s="631"/>
      <c r="C96" s="631"/>
      <c r="D96" s="631"/>
      <c r="E96" s="631"/>
      <c r="F96" s="631"/>
      <c r="G96" s="631"/>
    </row>
    <row r="97" spans="1:7" x14ac:dyDescent="0.25">
      <c r="A97" s="632" t="s">
        <v>3823</v>
      </c>
      <c r="B97" s="631"/>
      <c r="C97" s="631"/>
      <c r="D97" s="631"/>
      <c r="E97" s="631"/>
      <c r="F97" s="631"/>
      <c r="G97" s="631"/>
    </row>
    <row r="98" spans="1:7" x14ac:dyDescent="0.25">
      <c r="A98" s="637" t="s">
        <v>3824</v>
      </c>
      <c r="B98" s="631"/>
      <c r="C98" s="631"/>
      <c r="D98" s="631"/>
      <c r="E98" s="631"/>
      <c r="F98" s="631"/>
      <c r="G98" s="631"/>
    </row>
    <row r="99" spans="1:7" x14ac:dyDescent="0.25">
      <c r="A99" s="632" t="s">
        <v>3825</v>
      </c>
      <c r="B99" s="631"/>
      <c r="C99" s="631"/>
      <c r="D99" s="631"/>
      <c r="E99" s="631"/>
      <c r="F99" s="631"/>
      <c r="G99" s="631"/>
    </row>
    <row r="100" spans="1:7" x14ac:dyDescent="0.25">
      <c r="A100" s="632" t="s">
        <v>3826</v>
      </c>
      <c r="B100" s="631"/>
      <c r="C100" s="631"/>
      <c r="D100" s="631"/>
      <c r="E100" s="631"/>
      <c r="F100" s="631"/>
      <c r="G100" s="631"/>
    </row>
    <row r="101" spans="1:7" x14ac:dyDescent="0.25">
      <c r="A101" s="632" t="s">
        <v>3827</v>
      </c>
      <c r="B101" s="631"/>
      <c r="C101" s="631"/>
      <c r="D101" s="631"/>
      <c r="E101" s="631"/>
      <c r="F101" s="631"/>
      <c r="G101" s="631"/>
    </row>
    <row r="102" spans="1:7" x14ac:dyDescent="0.25">
      <c r="A102" s="632" t="s">
        <v>3828</v>
      </c>
      <c r="B102" s="631"/>
      <c r="C102" s="631"/>
      <c r="D102" s="631"/>
      <c r="E102" s="631"/>
      <c r="F102" s="631"/>
      <c r="G102" s="631"/>
    </row>
    <row r="103" spans="1:7" x14ac:dyDescent="0.25">
      <c r="A103" s="630" t="s">
        <v>3829</v>
      </c>
      <c r="B103" s="631">
        <f>SUM(B104:B112)</f>
        <v>0</v>
      </c>
      <c r="C103" s="631">
        <f>SUM(C104:C112)</f>
        <v>0</v>
      </c>
      <c r="D103" s="631">
        <f t="shared" ref="D103:G103" si="12">SUM(D104:D112)</f>
        <v>0</v>
      </c>
      <c r="E103" s="631">
        <f t="shared" si="12"/>
        <v>0</v>
      </c>
      <c r="F103" s="631">
        <f t="shared" si="12"/>
        <v>0</v>
      </c>
      <c r="G103" s="631">
        <f t="shared" si="12"/>
        <v>0</v>
      </c>
    </row>
    <row r="104" spans="1:7" x14ac:dyDescent="0.25">
      <c r="A104" s="632" t="s">
        <v>3830</v>
      </c>
      <c r="B104" s="631"/>
      <c r="C104" s="631"/>
      <c r="D104" s="631"/>
      <c r="E104" s="631"/>
      <c r="F104" s="631"/>
      <c r="G104" s="631"/>
    </row>
    <row r="105" spans="1:7" x14ac:dyDescent="0.25">
      <c r="A105" s="632" t="s">
        <v>3831</v>
      </c>
      <c r="B105" s="631"/>
      <c r="C105" s="631"/>
      <c r="D105" s="631"/>
      <c r="E105" s="631"/>
      <c r="F105" s="631"/>
      <c r="G105" s="631"/>
    </row>
    <row r="106" spans="1:7" x14ac:dyDescent="0.25">
      <c r="A106" s="632" t="s">
        <v>3832</v>
      </c>
      <c r="B106" s="631"/>
      <c r="C106" s="631"/>
      <c r="D106" s="631"/>
      <c r="E106" s="631"/>
      <c r="F106" s="631"/>
      <c r="G106" s="631"/>
    </row>
    <row r="107" spans="1:7" x14ac:dyDescent="0.25">
      <c r="A107" s="632" t="s">
        <v>3833</v>
      </c>
      <c r="B107" s="631"/>
      <c r="C107" s="631"/>
      <c r="D107" s="631"/>
      <c r="E107" s="631"/>
      <c r="F107" s="631"/>
      <c r="G107" s="631"/>
    </row>
    <row r="108" spans="1:7" x14ac:dyDescent="0.25">
      <c r="A108" s="632" t="s">
        <v>3834</v>
      </c>
      <c r="B108" s="631"/>
      <c r="C108" s="631"/>
      <c r="D108" s="631"/>
      <c r="E108" s="631"/>
      <c r="F108" s="631"/>
      <c r="G108" s="631"/>
    </row>
    <row r="109" spans="1:7" x14ac:dyDescent="0.25">
      <c r="A109" s="632" t="s">
        <v>3835</v>
      </c>
      <c r="B109" s="631"/>
      <c r="C109" s="631"/>
      <c r="D109" s="631"/>
      <c r="E109" s="631"/>
      <c r="F109" s="631"/>
      <c r="G109" s="631"/>
    </row>
    <row r="110" spans="1:7" x14ac:dyDescent="0.25">
      <c r="A110" s="632" t="s">
        <v>3836</v>
      </c>
      <c r="B110" s="631"/>
      <c r="C110" s="631"/>
      <c r="D110" s="631"/>
      <c r="E110" s="631"/>
      <c r="F110" s="631"/>
      <c r="G110" s="631"/>
    </row>
    <row r="111" spans="1:7" x14ac:dyDescent="0.25">
      <c r="A111" s="632" t="s">
        <v>3837</v>
      </c>
      <c r="B111" s="631"/>
      <c r="C111" s="631"/>
      <c r="D111" s="631"/>
      <c r="E111" s="631"/>
      <c r="F111" s="631"/>
      <c r="G111" s="631"/>
    </row>
    <row r="112" spans="1:7" x14ac:dyDescent="0.25">
      <c r="A112" s="632" t="s">
        <v>3838</v>
      </c>
      <c r="B112" s="631"/>
      <c r="C112" s="631"/>
      <c r="D112" s="631"/>
      <c r="E112" s="631"/>
      <c r="F112" s="631"/>
      <c r="G112" s="631"/>
    </row>
    <row r="113" spans="1:7" x14ac:dyDescent="0.25">
      <c r="A113" s="630" t="s">
        <v>3839</v>
      </c>
      <c r="B113" s="631">
        <f>SUM(B114:B122)</f>
        <v>0</v>
      </c>
      <c r="C113" s="631">
        <f t="shared" ref="C113:G113" si="13">SUM(C114:C122)</f>
        <v>0</v>
      </c>
      <c r="D113" s="631">
        <f t="shared" si="13"/>
        <v>0</v>
      </c>
      <c r="E113" s="631">
        <f t="shared" si="13"/>
        <v>0</v>
      </c>
      <c r="F113" s="631">
        <f t="shared" si="13"/>
        <v>0</v>
      </c>
      <c r="G113" s="631">
        <f t="shared" si="13"/>
        <v>0</v>
      </c>
    </row>
    <row r="114" spans="1:7" x14ac:dyDescent="0.25">
      <c r="A114" s="632" t="s">
        <v>3840</v>
      </c>
      <c r="B114" s="631"/>
      <c r="C114" s="631">
        <v>0</v>
      </c>
      <c r="D114" s="631">
        <v>0</v>
      </c>
      <c r="E114" s="631">
        <v>0</v>
      </c>
      <c r="F114" s="631">
        <v>0</v>
      </c>
      <c r="G114" s="631">
        <v>0</v>
      </c>
    </row>
    <row r="115" spans="1:7" x14ac:dyDescent="0.25">
      <c r="A115" s="632" t="s">
        <v>3841</v>
      </c>
      <c r="B115" s="631"/>
      <c r="C115" s="631"/>
      <c r="D115" s="631"/>
      <c r="E115" s="631"/>
      <c r="F115" s="631"/>
      <c r="G115" s="631"/>
    </row>
    <row r="116" spans="1:7" x14ac:dyDescent="0.25">
      <c r="A116" s="632" t="s">
        <v>3842</v>
      </c>
      <c r="B116" s="631"/>
      <c r="C116" s="631"/>
      <c r="D116" s="631"/>
      <c r="E116" s="631"/>
      <c r="F116" s="631"/>
      <c r="G116" s="631"/>
    </row>
    <row r="117" spans="1:7" x14ac:dyDescent="0.25">
      <c r="A117" s="632" t="s">
        <v>3843</v>
      </c>
      <c r="B117" s="631"/>
      <c r="C117" s="631"/>
      <c r="D117" s="631"/>
      <c r="E117" s="631"/>
      <c r="F117" s="631"/>
      <c r="G117" s="631"/>
    </row>
    <row r="118" spans="1:7" x14ac:dyDescent="0.25">
      <c r="A118" s="632" t="s">
        <v>3844</v>
      </c>
      <c r="B118" s="631"/>
      <c r="C118" s="631"/>
      <c r="D118" s="631"/>
      <c r="E118" s="631"/>
      <c r="F118" s="631"/>
      <c r="G118" s="631"/>
    </row>
    <row r="119" spans="1:7" x14ac:dyDescent="0.25">
      <c r="A119" s="632" t="s">
        <v>3845</v>
      </c>
      <c r="B119" s="631"/>
      <c r="C119" s="631"/>
      <c r="D119" s="631"/>
      <c r="E119" s="631"/>
      <c r="F119" s="631"/>
      <c r="G119" s="631"/>
    </row>
    <row r="120" spans="1:7" x14ac:dyDescent="0.25">
      <c r="A120" s="632" t="s">
        <v>3846</v>
      </c>
      <c r="B120" s="631"/>
      <c r="C120" s="631"/>
      <c r="D120" s="631"/>
      <c r="E120" s="631"/>
      <c r="F120" s="631"/>
      <c r="G120" s="631"/>
    </row>
    <row r="121" spans="1:7" x14ac:dyDescent="0.25">
      <c r="A121" s="632" t="s">
        <v>3847</v>
      </c>
      <c r="B121" s="631"/>
      <c r="C121" s="631"/>
      <c r="D121" s="631"/>
      <c r="E121" s="631"/>
      <c r="F121" s="631"/>
      <c r="G121" s="631"/>
    </row>
    <row r="122" spans="1:7" x14ac:dyDescent="0.25">
      <c r="A122" s="632" t="s">
        <v>3848</v>
      </c>
      <c r="B122" s="631"/>
      <c r="C122" s="631"/>
      <c r="D122" s="631"/>
      <c r="E122" s="631"/>
      <c r="F122" s="631"/>
      <c r="G122" s="631"/>
    </row>
    <row r="123" spans="1:7" x14ac:dyDescent="0.25">
      <c r="A123" s="630" t="s">
        <v>3849</v>
      </c>
      <c r="B123" s="631">
        <f>SUM(B124:B132)</f>
        <v>0</v>
      </c>
      <c r="C123" s="631">
        <f t="shared" ref="C123:G123" si="14">SUM(C124:C132)</f>
        <v>0</v>
      </c>
      <c r="D123" s="631">
        <f t="shared" si="14"/>
        <v>0</v>
      </c>
      <c r="E123" s="631">
        <f t="shared" si="14"/>
        <v>0</v>
      </c>
      <c r="F123" s="631">
        <f t="shared" si="14"/>
        <v>0</v>
      </c>
      <c r="G123" s="631">
        <f t="shared" si="14"/>
        <v>0</v>
      </c>
    </row>
    <row r="124" spans="1:7" x14ac:dyDescent="0.25">
      <c r="A124" s="632" t="s">
        <v>3850</v>
      </c>
      <c r="B124" s="631"/>
      <c r="C124" s="631"/>
      <c r="D124" s="631"/>
      <c r="E124" s="631"/>
      <c r="F124" s="631"/>
      <c r="G124" s="631"/>
    </row>
    <row r="125" spans="1:7" x14ac:dyDescent="0.25">
      <c r="A125" s="632" t="s">
        <v>3851</v>
      </c>
      <c r="B125" s="631"/>
      <c r="C125" s="631"/>
      <c r="D125" s="631"/>
      <c r="E125" s="631"/>
      <c r="F125" s="631"/>
      <c r="G125" s="631"/>
    </row>
    <row r="126" spans="1:7" x14ac:dyDescent="0.25">
      <c r="A126" s="632" t="s">
        <v>3852</v>
      </c>
      <c r="B126" s="631"/>
      <c r="C126" s="631"/>
      <c r="D126" s="631"/>
      <c r="E126" s="631"/>
      <c r="F126" s="631"/>
      <c r="G126" s="631"/>
    </row>
    <row r="127" spans="1:7" x14ac:dyDescent="0.25">
      <c r="A127" s="632" t="s">
        <v>3853</v>
      </c>
      <c r="B127" s="631"/>
      <c r="C127" s="631"/>
      <c r="D127" s="631"/>
      <c r="E127" s="631"/>
      <c r="F127" s="631"/>
      <c r="G127" s="631"/>
    </row>
    <row r="128" spans="1:7" x14ac:dyDescent="0.25">
      <c r="A128" s="632" t="s">
        <v>3854</v>
      </c>
      <c r="B128" s="631"/>
      <c r="C128" s="631"/>
      <c r="D128" s="631"/>
      <c r="E128" s="631"/>
      <c r="F128" s="631"/>
      <c r="G128" s="631"/>
    </row>
    <row r="129" spans="1:7" x14ac:dyDescent="0.25">
      <c r="A129" s="632" t="s">
        <v>3855</v>
      </c>
      <c r="B129" s="631"/>
      <c r="C129" s="631"/>
      <c r="D129" s="631"/>
      <c r="E129" s="631"/>
      <c r="F129" s="631"/>
      <c r="G129" s="631"/>
    </row>
    <row r="130" spans="1:7" x14ac:dyDescent="0.25">
      <c r="A130" s="632" t="s">
        <v>3856</v>
      </c>
      <c r="B130" s="631"/>
      <c r="C130" s="631"/>
      <c r="D130" s="631"/>
      <c r="E130" s="631"/>
      <c r="F130" s="631"/>
      <c r="G130" s="631"/>
    </row>
    <row r="131" spans="1:7" x14ac:dyDescent="0.25">
      <c r="A131" s="632" t="s">
        <v>3857</v>
      </c>
      <c r="B131" s="631"/>
      <c r="C131" s="631"/>
      <c r="D131" s="631"/>
      <c r="E131" s="631"/>
      <c r="F131" s="631"/>
      <c r="G131" s="631"/>
    </row>
    <row r="132" spans="1:7" x14ac:dyDescent="0.25">
      <c r="A132" s="632" t="s">
        <v>3858</v>
      </c>
      <c r="B132" s="631"/>
      <c r="C132" s="631"/>
      <c r="D132" s="631"/>
      <c r="E132" s="631"/>
      <c r="F132" s="631"/>
      <c r="G132" s="631"/>
    </row>
    <row r="133" spans="1:7" x14ac:dyDescent="0.25">
      <c r="A133" s="630" t="s">
        <v>3859</v>
      </c>
      <c r="B133" s="631">
        <f>SUM(B134:B136)</f>
        <v>0</v>
      </c>
      <c r="C133" s="631">
        <f t="shared" ref="C133:G133" si="15">SUM(C134:C136)</f>
        <v>0</v>
      </c>
      <c r="D133" s="631">
        <f t="shared" si="15"/>
        <v>0</v>
      </c>
      <c r="E133" s="631">
        <f t="shared" si="15"/>
        <v>0</v>
      </c>
      <c r="F133" s="631">
        <f t="shared" si="15"/>
        <v>0</v>
      </c>
      <c r="G133" s="631">
        <f t="shared" si="15"/>
        <v>0</v>
      </c>
    </row>
    <row r="134" spans="1:7" x14ac:dyDescent="0.25">
      <c r="A134" s="632" t="s">
        <v>3860</v>
      </c>
      <c r="B134" s="631"/>
      <c r="C134" s="631"/>
      <c r="D134" s="631"/>
      <c r="E134" s="631"/>
      <c r="F134" s="631"/>
      <c r="G134" s="631"/>
    </row>
    <row r="135" spans="1:7" x14ac:dyDescent="0.25">
      <c r="A135" s="632" t="s">
        <v>3861</v>
      </c>
      <c r="B135" s="631"/>
      <c r="C135" s="631"/>
      <c r="D135" s="631"/>
      <c r="E135" s="631"/>
      <c r="F135" s="631"/>
      <c r="G135" s="631"/>
    </row>
    <row r="136" spans="1:7" x14ac:dyDescent="0.25">
      <c r="A136" s="632" t="s">
        <v>3862</v>
      </c>
      <c r="B136" s="631"/>
      <c r="C136" s="631"/>
      <c r="D136" s="631"/>
      <c r="E136" s="631"/>
      <c r="F136" s="631"/>
      <c r="G136" s="631"/>
    </row>
    <row r="137" spans="1:7" x14ac:dyDescent="0.25">
      <c r="A137" s="630" t="s">
        <v>3863</v>
      </c>
      <c r="B137" s="631">
        <f>SUM(B138:B142,B144:B145)</f>
        <v>0</v>
      </c>
      <c r="C137" s="631">
        <f t="shared" ref="C137:G137" si="16">SUM(C138:C142,C144:C145)</f>
        <v>0</v>
      </c>
      <c r="D137" s="631">
        <f t="shared" si="16"/>
        <v>0</v>
      </c>
      <c r="E137" s="631">
        <f t="shared" si="16"/>
        <v>0</v>
      </c>
      <c r="F137" s="631">
        <f t="shared" si="16"/>
        <v>0</v>
      </c>
      <c r="G137" s="631">
        <f t="shared" si="16"/>
        <v>0</v>
      </c>
    </row>
    <row r="138" spans="1:7" x14ac:dyDescent="0.25">
      <c r="A138" s="632" t="s">
        <v>3864</v>
      </c>
      <c r="B138" s="631"/>
      <c r="C138" s="631"/>
      <c r="D138" s="631"/>
      <c r="E138" s="631"/>
      <c r="F138" s="631"/>
      <c r="G138" s="631"/>
    </row>
    <row r="139" spans="1:7" x14ac:dyDescent="0.25">
      <c r="A139" s="632" t="s">
        <v>3865</v>
      </c>
      <c r="B139" s="631"/>
      <c r="C139" s="631"/>
      <c r="D139" s="631"/>
      <c r="E139" s="631"/>
      <c r="F139" s="631"/>
      <c r="G139" s="631"/>
    </row>
    <row r="140" spans="1:7" x14ac:dyDescent="0.25">
      <c r="A140" s="632" t="s">
        <v>3866</v>
      </c>
      <c r="B140" s="631"/>
      <c r="C140" s="631"/>
      <c r="D140" s="631"/>
      <c r="E140" s="631"/>
      <c r="F140" s="631"/>
      <c r="G140" s="631"/>
    </row>
    <row r="141" spans="1:7" x14ac:dyDescent="0.25">
      <c r="A141" s="632" t="s">
        <v>3867</v>
      </c>
      <c r="B141" s="631"/>
      <c r="C141" s="631"/>
      <c r="D141" s="631"/>
      <c r="E141" s="631"/>
      <c r="F141" s="631"/>
      <c r="G141" s="631"/>
    </row>
    <row r="142" spans="1:7" x14ac:dyDescent="0.25">
      <c r="A142" s="632" t="s">
        <v>3868</v>
      </c>
      <c r="B142" s="631"/>
      <c r="C142" s="631"/>
      <c r="D142" s="631"/>
      <c r="E142" s="631"/>
      <c r="F142" s="631"/>
      <c r="G142" s="631"/>
    </row>
    <row r="143" spans="1:7" x14ac:dyDescent="0.25">
      <c r="A143" s="632" t="s">
        <v>3869</v>
      </c>
      <c r="B143" s="631"/>
      <c r="C143" s="631"/>
      <c r="D143" s="631"/>
      <c r="E143" s="631"/>
      <c r="F143" s="631"/>
      <c r="G143" s="631"/>
    </row>
    <row r="144" spans="1:7" x14ac:dyDescent="0.25">
      <c r="A144" s="632" t="s">
        <v>3870</v>
      </c>
      <c r="B144" s="631"/>
      <c r="C144" s="631"/>
      <c r="D144" s="631"/>
      <c r="E144" s="631"/>
      <c r="F144" s="631"/>
      <c r="G144" s="631"/>
    </row>
    <row r="145" spans="1:7" x14ac:dyDescent="0.25">
      <c r="A145" s="632" t="s">
        <v>3871</v>
      </c>
      <c r="B145" s="631"/>
      <c r="C145" s="631"/>
      <c r="D145" s="631"/>
      <c r="E145" s="631"/>
      <c r="F145" s="631"/>
      <c r="G145" s="631"/>
    </row>
    <row r="146" spans="1:7" x14ac:dyDescent="0.25">
      <c r="A146" s="630" t="s">
        <v>3872</v>
      </c>
      <c r="B146" s="631">
        <f>SUM(B147:B149)</f>
        <v>0</v>
      </c>
      <c r="C146" s="631">
        <f t="shared" ref="C146:G146" si="17">SUM(C147:C149)</f>
        <v>0</v>
      </c>
      <c r="D146" s="631">
        <f t="shared" si="17"/>
        <v>0</v>
      </c>
      <c r="E146" s="631">
        <f t="shared" si="17"/>
        <v>0</v>
      </c>
      <c r="F146" s="631">
        <f t="shared" si="17"/>
        <v>0</v>
      </c>
      <c r="G146" s="631">
        <f t="shared" si="17"/>
        <v>0</v>
      </c>
    </row>
    <row r="147" spans="1:7" x14ac:dyDescent="0.25">
      <c r="A147" s="632" t="s">
        <v>3873</v>
      </c>
      <c r="B147" s="631"/>
      <c r="C147" s="631"/>
      <c r="D147" s="631"/>
      <c r="E147" s="631"/>
      <c r="F147" s="631"/>
      <c r="G147" s="631"/>
    </row>
    <row r="148" spans="1:7" x14ac:dyDescent="0.25">
      <c r="A148" s="632" t="s">
        <v>3874</v>
      </c>
      <c r="B148" s="631"/>
      <c r="C148" s="631"/>
      <c r="D148" s="631"/>
      <c r="E148" s="631"/>
      <c r="F148" s="631"/>
      <c r="G148" s="631"/>
    </row>
    <row r="149" spans="1:7" x14ac:dyDescent="0.25">
      <c r="A149" s="632" t="s">
        <v>3875</v>
      </c>
      <c r="B149" s="631"/>
      <c r="C149" s="631"/>
      <c r="D149" s="631"/>
      <c r="E149" s="631"/>
      <c r="F149" s="631"/>
      <c r="G149" s="631"/>
    </row>
    <row r="150" spans="1:7" x14ac:dyDescent="0.25">
      <c r="A150" s="630" t="s">
        <v>3876</v>
      </c>
      <c r="B150" s="631">
        <f>SUM(B151:B157)</f>
        <v>0</v>
      </c>
      <c r="C150" s="631">
        <f t="shared" ref="C150:G150" si="18">SUM(C151:C157)</f>
        <v>0</v>
      </c>
      <c r="D150" s="631">
        <f t="shared" si="18"/>
        <v>0</v>
      </c>
      <c r="E150" s="631">
        <f t="shared" si="18"/>
        <v>0</v>
      </c>
      <c r="F150" s="631">
        <f t="shared" si="18"/>
        <v>0</v>
      </c>
      <c r="G150" s="631">
        <f t="shared" si="18"/>
        <v>0</v>
      </c>
    </row>
    <row r="151" spans="1:7" x14ac:dyDescent="0.25">
      <c r="A151" s="632" t="s">
        <v>3877</v>
      </c>
      <c r="B151" s="631"/>
      <c r="C151" s="631"/>
      <c r="D151" s="631"/>
      <c r="E151" s="631"/>
      <c r="F151" s="631"/>
      <c r="G151" s="631"/>
    </row>
    <row r="152" spans="1:7" x14ac:dyDescent="0.25">
      <c r="A152" s="632" t="s">
        <v>3878</v>
      </c>
      <c r="B152" s="631"/>
      <c r="C152" s="631"/>
      <c r="D152" s="631"/>
      <c r="E152" s="631"/>
      <c r="F152" s="631"/>
      <c r="G152" s="631"/>
    </row>
    <row r="153" spans="1:7" x14ac:dyDescent="0.25">
      <c r="A153" s="632" t="s">
        <v>3879</v>
      </c>
      <c r="B153" s="631"/>
      <c r="C153" s="631"/>
      <c r="D153" s="631"/>
      <c r="E153" s="631"/>
      <c r="F153" s="631"/>
      <c r="G153" s="631"/>
    </row>
    <row r="154" spans="1:7" x14ac:dyDescent="0.25">
      <c r="A154" s="637" t="s">
        <v>3880</v>
      </c>
      <c r="B154" s="631"/>
      <c r="C154" s="631"/>
      <c r="D154" s="631"/>
      <c r="E154" s="631"/>
      <c r="F154" s="631"/>
      <c r="G154" s="631"/>
    </row>
    <row r="155" spans="1:7" x14ac:dyDescent="0.25">
      <c r="A155" s="632" t="s">
        <v>3881</v>
      </c>
      <c r="B155" s="631"/>
      <c r="C155" s="631"/>
      <c r="D155" s="631"/>
      <c r="E155" s="631"/>
      <c r="F155" s="631"/>
      <c r="G155" s="631"/>
    </row>
    <row r="156" spans="1:7" x14ac:dyDescent="0.25">
      <c r="A156" s="632" t="s">
        <v>3882</v>
      </c>
      <c r="B156" s="631"/>
      <c r="C156" s="631"/>
      <c r="D156" s="631"/>
      <c r="E156" s="631"/>
      <c r="F156" s="631"/>
      <c r="G156" s="631"/>
    </row>
    <row r="157" spans="1:7" x14ac:dyDescent="0.25">
      <c r="A157" s="632" t="s">
        <v>3883</v>
      </c>
      <c r="B157" s="631"/>
      <c r="C157" s="631"/>
      <c r="D157" s="631"/>
      <c r="E157" s="631"/>
      <c r="F157" s="631"/>
      <c r="G157" s="631"/>
    </row>
    <row r="158" spans="1:7" x14ac:dyDescent="0.25">
      <c r="A158" s="638"/>
      <c r="B158" s="635"/>
      <c r="C158" s="635"/>
      <c r="D158" s="635"/>
      <c r="E158" s="635"/>
      <c r="F158" s="635"/>
      <c r="G158" s="635"/>
    </row>
    <row r="159" spans="1:7" x14ac:dyDescent="0.25">
      <c r="A159" s="639" t="s">
        <v>3885</v>
      </c>
      <c r="B159" s="629">
        <f>B9+B84</f>
        <v>35121100</v>
      </c>
      <c r="C159" s="629">
        <f t="shared" ref="C159:G159" si="19">C9+C84</f>
        <v>-21340431.59</v>
      </c>
      <c r="D159" s="629">
        <f t="shared" si="19"/>
        <v>15029070.469999999</v>
      </c>
      <c r="E159" s="629">
        <f t="shared" si="19"/>
        <v>9836921.8100000005</v>
      </c>
      <c r="F159" s="629">
        <f t="shared" si="19"/>
        <v>9836921.8100000005</v>
      </c>
      <c r="G159" s="629">
        <f t="shared" si="19"/>
        <v>5192148.6599999992</v>
      </c>
    </row>
    <row r="160" spans="1:7" x14ac:dyDescent="0.25">
      <c r="A160" s="572"/>
      <c r="B160" s="571"/>
      <c r="C160" s="571"/>
      <c r="D160" s="571"/>
      <c r="E160" s="571"/>
      <c r="F160" s="571"/>
      <c r="G160" s="571"/>
    </row>
    <row r="161" spans="1:1" hidden="1" x14ac:dyDescent="0.25">
      <c r="A161" s="523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36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3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11F5-C340-418E-AA32-928A631C06E1}">
  <sheetPr codeName="Hoja16"/>
  <dimension ref="A1:Y150"/>
  <sheetViews>
    <sheetView topLeftCell="A112" workbookViewId="0">
      <selection activeCell="L135" sqref="L135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93.832031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3886</v>
      </c>
      <c r="Q1" s="122" t="s">
        <v>3759</v>
      </c>
      <c r="R1" s="122" t="s">
        <v>3760</v>
      </c>
      <c r="S1" s="122" t="s">
        <v>3661</v>
      </c>
      <c r="T1" s="122" t="s">
        <v>3887</v>
      </c>
      <c r="U1" s="122" t="s">
        <v>3888</v>
      </c>
    </row>
    <row r="2" spans="1:25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122">
        <v>6</v>
      </c>
      <c r="C2" s="122">
        <v>1</v>
      </c>
      <c r="D2" s="122">
        <v>1</v>
      </c>
      <c r="I2" s="122" t="s">
        <v>3668</v>
      </c>
      <c r="P2" s="574">
        <f>'Formato 6 a)'!B9</f>
        <v>35121100</v>
      </c>
      <c r="Q2" s="574">
        <f>'Formato 6 a)'!C9</f>
        <v>-21340431.59</v>
      </c>
      <c r="R2" s="574">
        <f>'Formato 6 a)'!D9</f>
        <v>15029070.469999999</v>
      </c>
      <c r="S2" s="574">
        <f>'Formato 6 a)'!E9</f>
        <v>9836921.8100000005</v>
      </c>
      <c r="T2" s="574">
        <f>'Formato 6 a)'!F9</f>
        <v>9836921.8100000005</v>
      </c>
      <c r="U2" s="574">
        <f>'Formato 6 a)'!G9</f>
        <v>5192148.6599999992</v>
      </c>
    </row>
    <row r="3" spans="1:25" x14ac:dyDescent="0.25">
      <c r="A3" s="542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122">
        <v>6</v>
      </c>
      <c r="C3" s="122">
        <v>1</v>
      </c>
      <c r="D3" s="122">
        <v>1</v>
      </c>
      <c r="E3" s="122">
        <v>1</v>
      </c>
      <c r="J3" s="122" t="s">
        <v>67</v>
      </c>
      <c r="P3" s="574">
        <f>'Formato 6 a)'!B10</f>
        <v>7985534.2000000002</v>
      </c>
      <c r="Q3" s="574">
        <f>'Formato 6 a)'!C10</f>
        <v>0</v>
      </c>
      <c r="R3" s="574">
        <f>'Formato 6 a)'!D10</f>
        <v>9233936.2599999998</v>
      </c>
      <c r="S3" s="574">
        <f>'Formato 6 a)'!E10</f>
        <v>6317689.2100000009</v>
      </c>
      <c r="T3" s="574">
        <f>'Formato 6 a)'!F10</f>
        <v>6317689.2100000009</v>
      </c>
      <c r="U3" s="574">
        <f>'Formato 6 a)'!G10</f>
        <v>2916247.05</v>
      </c>
      <c r="V3" s="574"/>
    </row>
    <row r="4" spans="1:25" x14ac:dyDescent="0.25">
      <c r="A4" s="542" t="str">
        <f t="shared" si="0"/>
        <v>6,1,1,1,1,0,0</v>
      </c>
      <c r="B4" s="122">
        <v>6</v>
      </c>
      <c r="C4" s="122">
        <v>1</v>
      </c>
      <c r="D4" s="122">
        <v>1</v>
      </c>
      <c r="E4" s="122">
        <v>1</v>
      </c>
      <c r="F4" s="122">
        <v>1</v>
      </c>
      <c r="K4" s="122" t="s">
        <v>401</v>
      </c>
      <c r="P4" s="574">
        <f>'Formato 6 a)'!B11</f>
        <v>5812715.4299999997</v>
      </c>
      <c r="Q4" s="574">
        <f>'Formato 6 a)'!C11</f>
        <v>-374597.28</v>
      </c>
      <c r="R4" s="574">
        <f>'Formato 6 a)'!D11</f>
        <v>5438118.1500000004</v>
      </c>
      <c r="S4" s="574">
        <f>'Formato 6 a)'!E11</f>
        <v>4742904.66</v>
      </c>
      <c r="T4" s="574">
        <f>'Formato 6 a)'!F11</f>
        <v>4742904.66</v>
      </c>
      <c r="U4" s="574">
        <f>'Formato 6 a)'!G11</f>
        <v>695213.49</v>
      </c>
      <c r="V4" s="574"/>
    </row>
    <row r="5" spans="1:25" x14ac:dyDescent="0.25">
      <c r="A5" s="542" t="str">
        <f t="shared" si="0"/>
        <v>6,1,1,1,2,0,0</v>
      </c>
      <c r="B5" s="122">
        <v>6</v>
      </c>
      <c r="C5" s="122">
        <v>1</v>
      </c>
      <c r="D5" s="122">
        <v>1</v>
      </c>
      <c r="E5" s="122">
        <v>1</v>
      </c>
      <c r="F5" s="122">
        <v>2</v>
      </c>
      <c r="K5" s="122" t="s">
        <v>402</v>
      </c>
      <c r="P5" s="574">
        <f>'Formato 6 a)'!B12</f>
        <v>0</v>
      </c>
      <c r="Q5" s="574">
        <f>'Formato 6 a)'!C12</f>
        <v>0</v>
      </c>
      <c r="R5" s="574">
        <f>'Formato 6 a)'!D12</f>
        <v>0</v>
      </c>
      <c r="S5" s="574">
        <f>'Formato 6 a)'!E12</f>
        <v>0</v>
      </c>
      <c r="T5" s="574">
        <f>'Formato 6 a)'!F12</f>
        <v>0</v>
      </c>
      <c r="U5" s="574">
        <f>'Formato 6 a)'!G12</f>
        <v>0</v>
      </c>
      <c r="V5" s="574"/>
    </row>
    <row r="6" spans="1:25" x14ac:dyDescent="0.25">
      <c r="A6" s="542" t="str">
        <f t="shared" si="0"/>
        <v>6,1,1,1,3,0,0</v>
      </c>
      <c r="B6" s="122">
        <v>6</v>
      </c>
      <c r="C6" s="122">
        <v>1</v>
      </c>
      <c r="D6" s="122">
        <v>1</v>
      </c>
      <c r="E6" s="122">
        <v>1</v>
      </c>
      <c r="F6" s="122">
        <v>3</v>
      </c>
      <c r="K6" s="122" t="s">
        <v>403</v>
      </c>
      <c r="P6" s="574">
        <f>'Formato 6 a)'!B13</f>
        <v>732561.4</v>
      </c>
      <c r="Q6" s="574">
        <f>'Formato 6 a)'!C13</f>
        <v>-47209.51</v>
      </c>
      <c r="R6" s="574">
        <f>'Formato 6 a)'!D13</f>
        <v>685351.89</v>
      </c>
      <c r="S6" s="574">
        <f>'Formato 6 a)'!E13</f>
        <v>601284.53</v>
      </c>
      <c r="T6" s="574">
        <f>'Formato 6 a)'!F13</f>
        <v>601284.53</v>
      </c>
      <c r="U6" s="574">
        <f>'Formato 6 a)'!G13</f>
        <v>84067.36</v>
      </c>
      <c r="V6" s="574"/>
    </row>
    <row r="7" spans="1:25" x14ac:dyDescent="0.25">
      <c r="A7" s="542" t="str">
        <f t="shared" si="0"/>
        <v>6,1,1,1,4,0,0</v>
      </c>
      <c r="B7" s="122">
        <v>6</v>
      </c>
      <c r="C7" s="122">
        <v>1</v>
      </c>
      <c r="D7" s="122">
        <v>1</v>
      </c>
      <c r="E7" s="122">
        <v>1</v>
      </c>
      <c r="F7" s="122">
        <v>4</v>
      </c>
      <c r="K7" s="122" t="s">
        <v>404</v>
      </c>
      <c r="P7" s="574">
        <f>'Formato 6 a)'!B14</f>
        <v>904657.37</v>
      </c>
      <c r="Q7" s="574">
        <f>'Formato 6 a)'!C14</f>
        <v>808.85</v>
      </c>
      <c r="R7" s="574">
        <f>'Formato 6 a)'!D14</f>
        <v>905466.22</v>
      </c>
      <c r="S7" s="574">
        <f>'Formato 6 a)'!E14</f>
        <v>790926.37</v>
      </c>
      <c r="T7" s="574">
        <f>'Formato 6 a)'!F14</f>
        <v>790926.37</v>
      </c>
      <c r="U7" s="574">
        <f>'Formato 6 a)'!G14</f>
        <v>114539.85</v>
      </c>
      <c r="V7" s="574"/>
      <c r="W7" s="574"/>
      <c r="X7" s="574"/>
      <c r="Y7" s="574"/>
    </row>
    <row r="8" spans="1:25" x14ac:dyDescent="0.25">
      <c r="A8" s="542" t="str">
        <f t="shared" si="0"/>
        <v>6,1,1,1,5,0,0</v>
      </c>
      <c r="B8" s="122">
        <v>6</v>
      </c>
      <c r="C8" s="122">
        <v>1</v>
      </c>
      <c r="D8" s="122">
        <v>1</v>
      </c>
      <c r="E8" s="122">
        <v>1</v>
      </c>
      <c r="F8" s="122">
        <v>5</v>
      </c>
      <c r="K8" s="122" t="s">
        <v>405</v>
      </c>
      <c r="P8" s="574">
        <f>'Formato 6 a)'!B15</f>
        <v>535600</v>
      </c>
      <c r="Q8" s="574">
        <f>'Formato 6 a)'!C15</f>
        <v>1669400</v>
      </c>
      <c r="R8" s="574">
        <f>'Formato 6 a)'!D15</f>
        <v>2205000</v>
      </c>
      <c r="S8" s="574">
        <f>'Formato 6 a)'!E15</f>
        <v>182573.65</v>
      </c>
      <c r="T8" s="574">
        <f>'Formato 6 a)'!F15</f>
        <v>182573.65</v>
      </c>
      <c r="U8" s="574">
        <f>'Formato 6 a)'!G15</f>
        <v>2022426.35</v>
      </c>
    </row>
    <row r="9" spans="1:25" x14ac:dyDescent="0.25">
      <c r="A9" s="542" t="str">
        <f t="shared" si="0"/>
        <v>6,1,1,1,6,0,0</v>
      </c>
      <c r="B9" s="122">
        <v>6</v>
      </c>
      <c r="C9" s="122">
        <v>1</v>
      </c>
      <c r="D9" s="122">
        <v>1</v>
      </c>
      <c r="E9" s="122">
        <v>1</v>
      </c>
      <c r="F9" s="122">
        <v>6</v>
      </c>
      <c r="K9" s="122" t="s">
        <v>738</v>
      </c>
      <c r="P9" s="574">
        <f>'Formato 6 a)'!B16</f>
        <v>0</v>
      </c>
      <c r="Q9" s="574">
        <f>'Formato 6 a)'!C16</f>
        <v>0</v>
      </c>
      <c r="R9" s="574">
        <f>'Formato 6 a)'!D16</f>
        <v>0</v>
      </c>
      <c r="S9" s="574">
        <f>'Formato 6 a)'!E16</f>
        <v>0</v>
      </c>
      <c r="T9" s="574">
        <f>'Formato 6 a)'!F16</f>
        <v>0</v>
      </c>
      <c r="U9" s="574">
        <f>'Formato 6 a)'!G16</f>
        <v>0</v>
      </c>
    </row>
    <row r="10" spans="1:25" x14ac:dyDescent="0.25">
      <c r="A10" s="542" t="str">
        <f t="shared" si="0"/>
        <v>6,1,1,1,7,0,0</v>
      </c>
      <c r="B10" s="122">
        <v>6</v>
      </c>
      <c r="C10" s="122">
        <v>1</v>
      </c>
      <c r="D10" s="122">
        <v>1</v>
      </c>
      <c r="E10" s="122">
        <v>1</v>
      </c>
      <c r="F10" s="122">
        <v>7</v>
      </c>
      <c r="K10" s="122" t="s">
        <v>406</v>
      </c>
      <c r="P10" s="574">
        <f>'Formato 6 a)'!B17</f>
        <v>0</v>
      </c>
      <c r="Q10" s="574">
        <f>'Formato 6 a)'!C17</f>
        <v>0</v>
      </c>
      <c r="R10" s="574">
        <f>'Formato 6 a)'!D17</f>
        <v>0</v>
      </c>
      <c r="S10" s="574">
        <f>'Formato 6 a)'!E17</f>
        <v>0</v>
      </c>
      <c r="T10" s="574">
        <f>'Formato 6 a)'!F17</f>
        <v>0</v>
      </c>
      <c r="U10" s="574">
        <f>'Formato 6 a)'!G17</f>
        <v>0</v>
      </c>
    </row>
    <row r="11" spans="1:25" x14ac:dyDescent="0.25">
      <c r="A11" s="542" t="str">
        <f t="shared" si="0"/>
        <v>6,1,1,2,0,0,0</v>
      </c>
      <c r="B11" s="122">
        <v>6</v>
      </c>
      <c r="C11" s="122">
        <v>1</v>
      </c>
      <c r="D11" s="122">
        <v>1</v>
      </c>
      <c r="E11" s="122">
        <v>2</v>
      </c>
      <c r="J11" s="122" t="s">
        <v>68</v>
      </c>
      <c r="P11" s="574">
        <f>'Formato 6 a)'!B18</f>
        <v>376500</v>
      </c>
      <c r="Q11" s="574">
        <f>'Formato 6 a)'!C18</f>
        <v>-72500</v>
      </c>
      <c r="R11" s="574">
        <f>'Formato 6 a)'!D18</f>
        <v>304000</v>
      </c>
      <c r="S11" s="574">
        <f>'Formato 6 a)'!E18</f>
        <v>146160.68000000002</v>
      </c>
      <c r="T11" s="574">
        <f>'Formato 6 a)'!F18</f>
        <v>146160.68000000002</v>
      </c>
      <c r="U11" s="574">
        <f>'Formato 6 a)'!G18</f>
        <v>157839.32</v>
      </c>
    </row>
    <row r="12" spans="1:25" x14ac:dyDescent="0.25">
      <c r="A12" s="542" t="str">
        <f t="shared" si="0"/>
        <v>6,1,1,2,1,0,0</v>
      </c>
      <c r="B12" s="122">
        <v>6</v>
      </c>
      <c r="C12" s="122">
        <v>1</v>
      </c>
      <c r="D12" s="122">
        <v>1</v>
      </c>
      <c r="E12" s="122">
        <v>2</v>
      </c>
      <c r="F12" s="122">
        <v>1</v>
      </c>
      <c r="K12" s="122" t="s">
        <v>407</v>
      </c>
      <c r="N12" s="619"/>
      <c r="P12" s="574">
        <f>'Formato 6 a)'!B19</f>
        <v>135500</v>
      </c>
      <c r="Q12" s="574">
        <f>'Formato 6 a)'!C19</f>
        <v>0</v>
      </c>
      <c r="R12" s="574">
        <f>'Formato 6 a)'!D19</f>
        <v>135500</v>
      </c>
      <c r="S12" s="574">
        <f>'Formato 6 a)'!E19</f>
        <v>64389.19</v>
      </c>
      <c r="T12" s="574">
        <f>'Formato 6 a)'!F19</f>
        <v>64389.19</v>
      </c>
      <c r="U12" s="574">
        <f>'Formato 6 a)'!G19</f>
        <v>71110.81</v>
      </c>
    </row>
    <row r="13" spans="1:25" x14ac:dyDescent="0.25">
      <c r="A13" s="542" t="str">
        <f t="shared" si="0"/>
        <v>6,1,1,2,2,0,0</v>
      </c>
      <c r="B13" s="122">
        <v>6</v>
      </c>
      <c r="C13" s="122">
        <v>1</v>
      </c>
      <c r="D13" s="122">
        <v>1</v>
      </c>
      <c r="E13" s="122">
        <v>2</v>
      </c>
      <c r="F13" s="122">
        <v>2</v>
      </c>
      <c r="K13" s="122" t="s">
        <v>408</v>
      </c>
      <c r="P13" s="574">
        <f>'Formato 6 a)'!B20</f>
        <v>34000</v>
      </c>
      <c r="Q13" s="574">
        <f>'Formato 6 a)'!C20</f>
        <v>-4000</v>
      </c>
      <c r="R13" s="574">
        <f>'Formato 6 a)'!D20</f>
        <v>30000</v>
      </c>
      <c r="S13" s="574">
        <f>'Formato 6 a)'!E20</f>
        <v>22978.41</v>
      </c>
      <c r="T13" s="574">
        <f>'Formato 6 a)'!F20</f>
        <v>22978.41</v>
      </c>
      <c r="U13" s="574">
        <f>'Formato 6 a)'!G20</f>
        <v>7021.59</v>
      </c>
    </row>
    <row r="14" spans="1:25" x14ac:dyDescent="0.25">
      <c r="A14" s="542" t="str">
        <f t="shared" si="0"/>
        <v>6,1,1,2,3,0,0</v>
      </c>
      <c r="B14" s="122">
        <v>6</v>
      </c>
      <c r="C14" s="122">
        <v>1</v>
      </c>
      <c r="D14" s="122">
        <v>1</v>
      </c>
      <c r="E14" s="122">
        <v>2</v>
      </c>
      <c r="F14" s="122">
        <v>3</v>
      </c>
      <c r="K14" s="122" t="s">
        <v>409</v>
      </c>
      <c r="P14" s="574">
        <f>'Formato 6 a)'!B21</f>
        <v>0</v>
      </c>
      <c r="Q14" s="574">
        <f>'Formato 6 a)'!C21</f>
        <v>0</v>
      </c>
      <c r="R14" s="574">
        <f>'Formato 6 a)'!D21</f>
        <v>0</v>
      </c>
      <c r="S14" s="574">
        <f>'Formato 6 a)'!E21</f>
        <v>0</v>
      </c>
      <c r="T14" s="574">
        <f>'Formato 6 a)'!F21</f>
        <v>0</v>
      </c>
      <c r="U14" s="574">
        <f>'Formato 6 a)'!G21</f>
        <v>0</v>
      </c>
    </row>
    <row r="15" spans="1:25" x14ac:dyDescent="0.25">
      <c r="A15" s="542" t="str">
        <f t="shared" si="0"/>
        <v>6,1,1,2,4,0,0</v>
      </c>
      <c r="B15" s="122">
        <v>6</v>
      </c>
      <c r="C15" s="122">
        <v>1</v>
      </c>
      <c r="D15" s="122">
        <v>1</v>
      </c>
      <c r="E15" s="122">
        <v>2</v>
      </c>
      <c r="F15" s="122">
        <v>4</v>
      </c>
      <c r="K15" s="122" t="s">
        <v>410</v>
      </c>
      <c r="P15" s="574">
        <f>'Formato 6 a)'!B22</f>
        <v>19000</v>
      </c>
      <c r="Q15" s="574">
        <f>'Formato 6 a)'!C22</f>
        <v>-6000</v>
      </c>
      <c r="R15" s="574">
        <f>'Formato 6 a)'!D22</f>
        <v>13000</v>
      </c>
      <c r="S15" s="574">
        <f>'Formato 6 a)'!E22</f>
        <v>1596.05</v>
      </c>
      <c r="T15" s="574">
        <f>'Formato 6 a)'!F22</f>
        <v>1596.05</v>
      </c>
      <c r="U15" s="574">
        <f>'Formato 6 a)'!G22</f>
        <v>11403.95</v>
      </c>
    </row>
    <row r="16" spans="1:25" x14ac:dyDescent="0.25">
      <c r="A16" s="542" t="str">
        <f t="shared" si="0"/>
        <v>6,1,1,2,5,0,0</v>
      </c>
      <c r="B16" s="122">
        <v>6</v>
      </c>
      <c r="C16" s="122">
        <v>1</v>
      </c>
      <c r="D16" s="122">
        <v>1</v>
      </c>
      <c r="E16" s="122">
        <v>2</v>
      </c>
      <c r="F16" s="122">
        <v>5</v>
      </c>
      <c r="K16" s="122" t="s">
        <v>411</v>
      </c>
      <c r="P16" s="574">
        <f>'Formato 6 a)'!B23</f>
        <v>1500</v>
      </c>
      <c r="Q16" s="574">
        <f>'Formato 6 a)'!C23</f>
        <v>8000</v>
      </c>
      <c r="R16" s="574">
        <f>'Formato 6 a)'!D23</f>
        <v>9500</v>
      </c>
      <c r="S16" s="574">
        <f>'Formato 6 a)'!E23</f>
        <v>6050.39</v>
      </c>
      <c r="T16" s="574">
        <f>'Formato 6 a)'!F23</f>
        <v>6050.39</v>
      </c>
      <c r="U16" s="574">
        <f>'Formato 6 a)'!G23</f>
        <v>3449.61</v>
      </c>
    </row>
    <row r="17" spans="1:21" x14ac:dyDescent="0.25">
      <c r="A17" s="542" t="str">
        <f t="shared" si="0"/>
        <v>6,1,1,2,6,0,0</v>
      </c>
      <c r="B17" s="122">
        <v>6</v>
      </c>
      <c r="C17" s="122">
        <v>1</v>
      </c>
      <c r="D17" s="122">
        <v>1</v>
      </c>
      <c r="E17" s="122">
        <v>2</v>
      </c>
      <c r="F17" s="122">
        <v>6</v>
      </c>
      <c r="K17" s="122" t="s">
        <v>412</v>
      </c>
      <c r="P17" s="574">
        <f>'Formato 6 a)'!B24</f>
        <v>90000</v>
      </c>
      <c r="Q17" s="574">
        <f>'Formato 6 a)'!C24</f>
        <v>0</v>
      </c>
      <c r="R17" s="574">
        <f>'Formato 6 a)'!D24</f>
        <v>90000</v>
      </c>
      <c r="S17" s="574">
        <f>'Formato 6 a)'!E24</f>
        <v>50000</v>
      </c>
      <c r="T17" s="574">
        <f>'Formato 6 a)'!F24</f>
        <v>50000</v>
      </c>
      <c r="U17" s="574">
        <f>'Formato 6 a)'!G24</f>
        <v>40000</v>
      </c>
    </row>
    <row r="18" spans="1:21" x14ac:dyDescent="0.25">
      <c r="A18" s="542" t="str">
        <f t="shared" si="0"/>
        <v>6,1,1,2,7,0,0</v>
      </c>
      <c r="B18" s="122">
        <v>6</v>
      </c>
      <c r="C18" s="122">
        <v>1</v>
      </c>
      <c r="D18" s="122">
        <v>1</v>
      </c>
      <c r="E18" s="122">
        <v>2</v>
      </c>
      <c r="F18" s="122">
        <v>7</v>
      </c>
      <c r="K18" s="122" t="s">
        <v>413</v>
      </c>
      <c r="P18" s="574">
        <f>'Formato 6 a)'!B25</f>
        <v>60500</v>
      </c>
      <c r="Q18" s="574">
        <f>'Formato 6 a)'!C25</f>
        <v>-60500</v>
      </c>
      <c r="R18" s="574">
        <f>'Formato 6 a)'!D25</f>
        <v>0</v>
      </c>
      <c r="S18" s="574">
        <f>'Formato 6 a)'!E25</f>
        <v>0</v>
      </c>
      <c r="T18" s="574">
        <f>'Formato 6 a)'!F25</f>
        <v>0</v>
      </c>
      <c r="U18" s="574">
        <f>'Formato 6 a)'!G25</f>
        <v>0</v>
      </c>
    </row>
    <row r="19" spans="1:21" x14ac:dyDescent="0.25">
      <c r="A19" s="542" t="str">
        <f t="shared" si="0"/>
        <v>6,1,1,2,8,0,0</v>
      </c>
      <c r="B19" s="122">
        <v>6</v>
      </c>
      <c r="C19" s="122">
        <v>1</v>
      </c>
      <c r="D19" s="122">
        <v>1</v>
      </c>
      <c r="E19" s="122">
        <v>2</v>
      </c>
      <c r="F19" s="122">
        <v>8</v>
      </c>
      <c r="K19" s="122" t="s">
        <v>740</v>
      </c>
      <c r="P19" s="574">
        <f>'Formato 6 a)'!B26</f>
        <v>0</v>
      </c>
      <c r="Q19" s="574">
        <f>'Formato 6 a)'!C26</f>
        <v>0</v>
      </c>
      <c r="R19" s="574">
        <f>'Formato 6 a)'!D26</f>
        <v>0</v>
      </c>
      <c r="S19" s="574">
        <f>'Formato 6 a)'!E26</f>
        <v>0</v>
      </c>
      <c r="T19" s="574">
        <f>'Formato 6 a)'!F26</f>
        <v>0</v>
      </c>
      <c r="U19" s="574">
        <f>'Formato 6 a)'!G26</f>
        <v>0</v>
      </c>
    </row>
    <row r="20" spans="1:21" x14ac:dyDescent="0.25">
      <c r="A20" s="542" t="str">
        <f t="shared" si="0"/>
        <v>6,1,1,2,9,0,0</v>
      </c>
      <c r="B20" s="122">
        <v>6</v>
      </c>
      <c r="C20" s="122">
        <v>1</v>
      </c>
      <c r="D20" s="122">
        <v>1</v>
      </c>
      <c r="E20" s="122">
        <v>2</v>
      </c>
      <c r="F20" s="122">
        <v>9</v>
      </c>
      <c r="K20" s="122" t="s">
        <v>415</v>
      </c>
      <c r="P20" s="574">
        <f>'Formato 6 a)'!B27</f>
        <v>36000</v>
      </c>
      <c r="Q20" s="574">
        <f>'Formato 6 a)'!C27</f>
        <v>-10000</v>
      </c>
      <c r="R20" s="574">
        <f>'Formato 6 a)'!D27</f>
        <v>26000</v>
      </c>
      <c r="S20" s="574">
        <f>'Formato 6 a)'!E27</f>
        <v>1146.6400000000001</v>
      </c>
      <c r="T20" s="574">
        <f>'Formato 6 a)'!F27</f>
        <v>1146.6400000000001</v>
      </c>
      <c r="U20" s="574">
        <f>'Formato 6 a)'!G27</f>
        <v>24853.360000000001</v>
      </c>
    </row>
    <row r="21" spans="1:21" x14ac:dyDescent="0.25">
      <c r="A21" s="542" t="str">
        <f t="shared" si="0"/>
        <v>6,1,1,3,0,0,0</v>
      </c>
      <c r="B21" s="122">
        <v>6</v>
      </c>
      <c r="C21" s="122">
        <v>1</v>
      </c>
      <c r="D21" s="122">
        <v>1</v>
      </c>
      <c r="E21" s="122">
        <v>3</v>
      </c>
      <c r="J21" s="122" t="s">
        <v>69</v>
      </c>
      <c r="P21" s="574">
        <f>'Formato 6 a)'!B28</f>
        <v>1895300</v>
      </c>
      <c r="Q21" s="574">
        <f>'Formato 6 a)'!C28</f>
        <v>-236963.49</v>
      </c>
      <c r="R21" s="574">
        <f>'Formato 6 a)'!D28</f>
        <v>1658336.51</v>
      </c>
      <c r="S21" s="574">
        <f>'Formato 6 a)'!E28</f>
        <v>661343.01000000013</v>
      </c>
      <c r="T21" s="574">
        <f>'Formato 6 a)'!F28</f>
        <v>661343.01000000013</v>
      </c>
      <c r="U21" s="574">
        <f>'Formato 6 a)'!G28</f>
        <v>996993.49999999988</v>
      </c>
    </row>
    <row r="22" spans="1:21" x14ac:dyDescent="0.25">
      <c r="A22" s="542" t="str">
        <f t="shared" si="0"/>
        <v>6,1,1,3,1,0,0</v>
      </c>
      <c r="B22" s="122">
        <v>6</v>
      </c>
      <c r="C22" s="122">
        <v>1</v>
      </c>
      <c r="D22" s="122">
        <v>1</v>
      </c>
      <c r="E22" s="122">
        <v>3</v>
      </c>
      <c r="F22" s="122">
        <v>1</v>
      </c>
      <c r="K22" s="122" t="s">
        <v>416</v>
      </c>
      <c r="P22" s="574">
        <f>'Formato 6 a)'!B29</f>
        <v>61800</v>
      </c>
      <c r="Q22" s="574">
        <f>'Formato 6 a)'!C29</f>
        <v>1800</v>
      </c>
      <c r="R22" s="574">
        <f>'Formato 6 a)'!D29</f>
        <v>63600</v>
      </c>
      <c r="S22" s="574">
        <f>'Formato 6 a)'!E29</f>
        <v>40924.199999999997</v>
      </c>
      <c r="T22" s="574">
        <f>'Formato 6 a)'!F29</f>
        <v>40924.199999999997</v>
      </c>
      <c r="U22" s="574">
        <f>'Formato 6 a)'!G29</f>
        <v>22675.8</v>
      </c>
    </row>
    <row r="23" spans="1:21" x14ac:dyDescent="0.25">
      <c r="A23" s="542" t="str">
        <f t="shared" si="0"/>
        <v>6,1,1,3,2,0,0</v>
      </c>
      <c r="B23" s="122">
        <v>6</v>
      </c>
      <c r="C23" s="122">
        <v>1</v>
      </c>
      <c r="D23" s="122">
        <v>1</v>
      </c>
      <c r="E23" s="122">
        <v>3</v>
      </c>
      <c r="F23" s="122">
        <v>2</v>
      </c>
      <c r="K23" s="122" t="s">
        <v>417</v>
      </c>
      <c r="P23" s="574">
        <f>'Formato 6 a)'!B30</f>
        <v>442000</v>
      </c>
      <c r="Q23" s="574">
        <f>'Formato 6 a)'!C30</f>
        <v>-46250</v>
      </c>
      <c r="R23" s="574">
        <f>'Formato 6 a)'!D30</f>
        <v>395750</v>
      </c>
      <c r="S23" s="574">
        <f>'Formato 6 a)'!E30</f>
        <v>351764.98</v>
      </c>
      <c r="T23" s="574">
        <f>'Formato 6 a)'!F30</f>
        <v>351764.98</v>
      </c>
      <c r="U23" s="574">
        <f>'Formato 6 a)'!G30</f>
        <v>43985.02</v>
      </c>
    </row>
    <row r="24" spans="1:21" x14ac:dyDescent="0.25">
      <c r="A24" s="542" t="str">
        <f t="shared" si="0"/>
        <v>6,1,1,3,3,0,0</v>
      </c>
      <c r="B24" s="122">
        <v>6</v>
      </c>
      <c r="C24" s="122">
        <v>1</v>
      </c>
      <c r="D24" s="122">
        <v>1</v>
      </c>
      <c r="E24" s="122">
        <v>3</v>
      </c>
      <c r="F24" s="122">
        <v>3</v>
      </c>
      <c r="K24" s="122" t="s">
        <v>741</v>
      </c>
      <c r="P24" s="574">
        <f>'Formato 6 a)'!B31</f>
        <v>725000</v>
      </c>
      <c r="Q24" s="574">
        <f>'Formato 6 a)'!C31</f>
        <v>-17300</v>
      </c>
      <c r="R24" s="574">
        <f>'Formato 6 a)'!D31</f>
        <v>707700</v>
      </c>
      <c r="S24" s="574">
        <f>'Formato 6 a)'!E31</f>
        <v>42585.93</v>
      </c>
      <c r="T24" s="574">
        <f>'Formato 6 a)'!F31</f>
        <v>42585.93</v>
      </c>
      <c r="U24" s="574">
        <f>'Formato 6 a)'!G31</f>
        <v>665114.06999999995</v>
      </c>
    </row>
    <row r="25" spans="1:21" x14ac:dyDescent="0.25">
      <c r="A25" s="542" t="str">
        <f t="shared" si="0"/>
        <v>6,1,1,3,4,0,0</v>
      </c>
      <c r="B25" s="122">
        <v>6</v>
      </c>
      <c r="C25" s="122">
        <v>1</v>
      </c>
      <c r="D25" s="122">
        <v>1</v>
      </c>
      <c r="E25" s="122">
        <v>3</v>
      </c>
      <c r="F25" s="122">
        <v>4</v>
      </c>
      <c r="K25" s="122" t="s">
        <v>419</v>
      </c>
      <c r="P25" s="574">
        <f>'Formato 6 a)'!B32</f>
        <v>147000</v>
      </c>
      <c r="Q25" s="574">
        <f>'Formato 6 a)'!C32</f>
        <v>0</v>
      </c>
      <c r="R25" s="574">
        <f>'Formato 6 a)'!D32</f>
        <v>147000</v>
      </c>
      <c r="S25" s="574">
        <f>'Formato 6 a)'!E32</f>
        <v>61401.32</v>
      </c>
      <c r="T25" s="574">
        <f>'Formato 6 a)'!F32</f>
        <v>61401.32</v>
      </c>
      <c r="U25" s="574">
        <f>'Formato 6 a)'!G32</f>
        <v>85598.68</v>
      </c>
    </row>
    <row r="26" spans="1:21" x14ac:dyDescent="0.25">
      <c r="A26" s="542" t="str">
        <f t="shared" si="0"/>
        <v>6,1,1,3,5,0,0</v>
      </c>
      <c r="B26" s="122">
        <v>6</v>
      </c>
      <c r="C26" s="122">
        <v>1</v>
      </c>
      <c r="D26" s="122">
        <v>1</v>
      </c>
      <c r="E26" s="122">
        <v>3</v>
      </c>
      <c r="F26" s="122">
        <v>5</v>
      </c>
      <c r="K26" s="122" t="s">
        <v>420</v>
      </c>
      <c r="P26" s="574">
        <f>'Formato 6 a)'!B33</f>
        <v>230500</v>
      </c>
      <c r="Q26" s="574">
        <f>'Formato 6 a)'!C33</f>
        <v>-119000</v>
      </c>
      <c r="R26" s="574">
        <f>'Formato 6 a)'!D33</f>
        <v>111500</v>
      </c>
      <c r="S26" s="574">
        <f>'Formato 6 a)'!E33</f>
        <v>33017.620000000003</v>
      </c>
      <c r="T26" s="574">
        <f>'Formato 6 a)'!F33</f>
        <v>33017.620000000003</v>
      </c>
      <c r="U26" s="574">
        <f>'Formato 6 a)'!G33</f>
        <v>78482.38</v>
      </c>
    </row>
    <row r="27" spans="1:21" x14ac:dyDescent="0.25">
      <c r="A27" s="542" t="str">
        <f t="shared" si="0"/>
        <v>6,1,1,3,6,0,0</v>
      </c>
      <c r="B27" s="122">
        <v>6</v>
      </c>
      <c r="C27" s="122">
        <v>1</v>
      </c>
      <c r="D27" s="122">
        <v>1</v>
      </c>
      <c r="E27" s="122">
        <v>3</v>
      </c>
      <c r="F27" s="122">
        <v>6</v>
      </c>
      <c r="K27" s="122" t="s">
        <v>421</v>
      </c>
      <c r="P27" s="574">
        <f>'Formato 6 a)'!B34</f>
        <v>55000</v>
      </c>
      <c r="Q27" s="574">
        <f>'Formato 6 a)'!C34</f>
        <v>-20000</v>
      </c>
      <c r="R27" s="574">
        <f>'Formato 6 a)'!D34</f>
        <v>35000</v>
      </c>
      <c r="S27" s="574">
        <f>'Formato 6 a)'!E34</f>
        <v>1003.56</v>
      </c>
      <c r="T27" s="574">
        <f>'Formato 6 a)'!F34</f>
        <v>1003.56</v>
      </c>
      <c r="U27" s="574">
        <f>'Formato 6 a)'!G34</f>
        <v>33996.44</v>
      </c>
    </row>
    <row r="28" spans="1:21" x14ac:dyDescent="0.25">
      <c r="A28" s="542" t="str">
        <f t="shared" si="0"/>
        <v>6,1,1,3,7,0,0</v>
      </c>
      <c r="B28" s="122">
        <v>6</v>
      </c>
      <c r="C28" s="122">
        <v>1</v>
      </c>
      <c r="D28" s="122">
        <v>1</v>
      </c>
      <c r="E28" s="122">
        <v>3</v>
      </c>
      <c r="F28" s="122">
        <v>7</v>
      </c>
      <c r="K28" s="122" t="s">
        <v>422</v>
      </c>
      <c r="P28" s="574">
        <f>'Formato 6 a)'!B35</f>
        <v>52500</v>
      </c>
      <c r="Q28" s="574">
        <f>'Formato 6 a)'!C35</f>
        <v>-37000</v>
      </c>
      <c r="R28" s="574">
        <f>'Formato 6 a)'!D35</f>
        <v>15500</v>
      </c>
      <c r="S28" s="574">
        <f>'Formato 6 a)'!E35</f>
        <v>1190</v>
      </c>
      <c r="T28" s="574">
        <f>'Formato 6 a)'!F35</f>
        <v>1190</v>
      </c>
      <c r="U28" s="574">
        <f>'Formato 6 a)'!G35</f>
        <v>14310</v>
      </c>
    </row>
    <row r="29" spans="1:21" x14ac:dyDescent="0.25">
      <c r="A29" s="542" t="str">
        <f t="shared" si="0"/>
        <v>6,1,1,3,8,0,0</v>
      </c>
      <c r="B29" s="122">
        <v>6</v>
      </c>
      <c r="C29" s="122">
        <v>1</v>
      </c>
      <c r="D29" s="122">
        <v>1</v>
      </c>
      <c r="E29" s="122">
        <v>3</v>
      </c>
      <c r="F29" s="122">
        <v>8</v>
      </c>
      <c r="K29" s="122" t="s">
        <v>423</v>
      </c>
      <c r="P29" s="574">
        <f>'Formato 6 a)'!B36</f>
        <v>50000</v>
      </c>
      <c r="Q29" s="574">
        <f>'Formato 6 a)'!C36</f>
        <v>0</v>
      </c>
      <c r="R29" s="574">
        <f>'Formato 6 a)'!D36</f>
        <v>50000</v>
      </c>
      <c r="S29" s="574">
        <f>'Formato 6 a)'!E36</f>
        <v>23243.4</v>
      </c>
      <c r="T29" s="574">
        <f>'Formato 6 a)'!F36</f>
        <v>23243.4</v>
      </c>
      <c r="U29" s="574">
        <f>'Formato 6 a)'!G36</f>
        <v>26756.6</v>
      </c>
    </row>
    <row r="30" spans="1:21" x14ac:dyDescent="0.25">
      <c r="A30" s="542" t="str">
        <f t="shared" si="0"/>
        <v>6,1,1,3,9,0,0</v>
      </c>
      <c r="B30" s="122">
        <v>6</v>
      </c>
      <c r="C30" s="122">
        <v>1</v>
      </c>
      <c r="D30" s="122">
        <v>1</v>
      </c>
      <c r="E30" s="122">
        <v>3</v>
      </c>
      <c r="F30" s="122">
        <v>9</v>
      </c>
      <c r="K30" s="122" t="s">
        <v>424</v>
      </c>
      <c r="P30" s="574">
        <f>'Formato 6 a)'!B37</f>
        <v>131500</v>
      </c>
      <c r="Q30" s="574">
        <f>'Formato 6 a)'!C37</f>
        <v>786.51</v>
      </c>
      <c r="R30" s="574">
        <f>'Formato 6 a)'!D37</f>
        <v>132286.51</v>
      </c>
      <c r="S30" s="574">
        <f>'Formato 6 a)'!E37</f>
        <v>106212</v>
      </c>
      <c r="T30" s="574">
        <f>'Formato 6 a)'!F37</f>
        <v>106212</v>
      </c>
      <c r="U30" s="574">
        <f>'Formato 6 a)'!G37</f>
        <v>26074.51</v>
      </c>
    </row>
    <row r="31" spans="1:21" x14ac:dyDescent="0.25">
      <c r="A31" s="542" t="str">
        <f t="shared" si="0"/>
        <v>6,1,1,4,0,0,0</v>
      </c>
      <c r="B31" s="122">
        <v>6</v>
      </c>
      <c r="C31" s="122">
        <v>1</v>
      </c>
      <c r="D31" s="122">
        <v>1</v>
      </c>
      <c r="E31" s="122">
        <v>4</v>
      </c>
      <c r="J31" s="122" t="s">
        <v>680</v>
      </c>
      <c r="P31" s="574">
        <f>'Formato 6 a)'!B38</f>
        <v>0</v>
      </c>
      <c r="Q31" s="574">
        <f>'Formato 6 a)'!C38</f>
        <v>0</v>
      </c>
      <c r="R31" s="574">
        <f>'Formato 6 a)'!D38</f>
        <v>0</v>
      </c>
      <c r="S31" s="574">
        <f>'Formato 6 a)'!E38</f>
        <v>0</v>
      </c>
      <c r="T31" s="574">
        <f>'Formato 6 a)'!F38</f>
        <v>0</v>
      </c>
      <c r="U31" s="574">
        <f>'Formato 6 a)'!G38</f>
        <v>0</v>
      </c>
    </row>
    <row r="32" spans="1:21" x14ac:dyDescent="0.25">
      <c r="A32" s="542" t="str">
        <f t="shared" si="0"/>
        <v>6,1,1,4,1,0,0</v>
      </c>
      <c r="B32" s="122">
        <v>6</v>
      </c>
      <c r="C32" s="122">
        <v>1</v>
      </c>
      <c r="D32" s="122">
        <v>1</v>
      </c>
      <c r="E32" s="122">
        <v>4</v>
      </c>
      <c r="F32" s="122">
        <v>1</v>
      </c>
      <c r="K32" s="122" t="s">
        <v>70</v>
      </c>
      <c r="P32" s="574">
        <f>'Formato 6 a)'!B39</f>
        <v>0</v>
      </c>
      <c r="Q32" s="574">
        <f>'Formato 6 a)'!C39</f>
        <v>0</v>
      </c>
      <c r="R32" s="574">
        <f>'Formato 6 a)'!D39</f>
        <v>0</v>
      </c>
      <c r="S32" s="574">
        <f>'Formato 6 a)'!E39</f>
        <v>0</v>
      </c>
      <c r="T32" s="574">
        <f>'Formato 6 a)'!F39</f>
        <v>0</v>
      </c>
      <c r="U32" s="574">
        <f>'Formato 6 a)'!G39</f>
        <v>0</v>
      </c>
    </row>
    <row r="33" spans="1:21" x14ac:dyDescent="0.25">
      <c r="A33" s="542" t="str">
        <f t="shared" si="0"/>
        <v>6,1,1,4,2,0,0</v>
      </c>
      <c r="B33" s="122">
        <v>6</v>
      </c>
      <c r="C33" s="122">
        <v>1</v>
      </c>
      <c r="D33" s="122">
        <v>1</v>
      </c>
      <c r="E33" s="122">
        <v>4</v>
      </c>
      <c r="F33" s="122">
        <v>2</v>
      </c>
      <c r="K33" s="122" t="s">
        <v>428</v>
      </c>
      <c r="P33" s="574">
        <f>'Formato 6 a)'!B40</f>
        <v>0</v>
      </c>
      <c r="Q33" s="574">
        <f>'Formato 6 a)'!C40</f>
        <v>0</v>
      </c>
      <c r="R33" s="574">
        <f>'Formato 6 a)'!D40</f>
        <v>0</v>
      </c>
      <c r="S33" s="574">
        <f>'Formato 6 a)'!E40</f>
        <v>0</v>
      </c>
      <c r="T33" s="574">
        <f>'Formato 6 a)'!F40</f>
        <v>0</v>
      </c>
      <c r="U33" s="574">
        <f>'Formato 6 a)'!G40</f>
        <v>0</v>
      </c>
    </row>
    <row r="34" spans="1:21" x14ac:dyDescent="0.25">
      <c r="A34" s="542" t="str">
        <f t="shared" si="0"/>
        <v>6,1,1,4,3,0,0</v>
      </c>
      <c r="B34" s="122">
        <v>6</v>
      </c>
      <c r="C34" s="122">
        <v>1</v>
      </c>
      <c r="D34" s="122">
        <v>1</v>
      </c>
      <c r="E34" s="122">
        <v>4</v>
      </c>
      <c r="F34" s="122">
        <v>3</v>
      </c>
      <c r="K34" s="122" t="s">
        <v>378</v>
      </c>
      <c r="P34" s="574">
        <f>'Formato 6 a)'!B41</f>
        <v>0</v>
      </c>
      <c r="Q34" s="574">
        <f>'Formato 6 a)'!C41</f>
        <v>0</v>
      </c>
      <c r="R34" s="574">
        <f>'Formato 6 a)'!D41</f>
        <v>0</v>
      </c>
      <c r="S34" s="574">
        <f>'Formato 6 a)'!E41</f>
        <v>0</v>
      </c>
      <c r="T34" s="574">
        <f>'Formato 6 a)'!F41</f>
        <v>0</v>
      </c>
      <c r="U34" s="574">
        <f>'Formato 6 a)'!G41</f>
        <v>0</v>
      </c>
    </row>
    <row r="35" spans="1:21" x14ac:dyDescent="0.25">
      <c r="A35" s="542" t="str">
        <f t="shared" si="0"/>
        <v>6,1,1,4,4,0,0</v>
      </c>
      <c r="B35" s="122">
        <v>6</v>
      </c>
      <c r="C35" s="122">
        <v>1</v>
      </c>
      <c r="D35" s="122">
        <v>1</v>
      </c>
      <c r="E35" s="122">
        <v>4</v>
      </c>
      <c r="F35" s="122">
        <v>4</v>
      </c>
      <c r="K35" s="122" t="s">
        <v>73</v>
      </c>
      <c r="P35" s="574">
        <f>'Formato 6 a)'!B42</f>
        <v>0</v>
      </c>
      <c r="Q35" s="574">
        <f>'Formato 6 a)'!C42</f>
        <v>0</v>
      </c>
      <c r="R35" s="574">
        <f>'Formato 6 a)'!D42</f>
        <v>0</v>
      </c>
      <c r="S35" s="574">
        <f>'Formato 6 a)'!E42</f>
        <v>0</v>
      </c>
      <c r="T35" s="574">
        <f>'Formato 6 a)'!F42</f>
        <v>0</v>
      </c>
      <c r="U35" s="574">
        <f>'Formato 6 a)'!G42</f>
        <v>0</v>
      </c>
    </row>
    <row r="36" spans="1:21" x14ac:dyDescent="0.25">
      <c r="A36" s="542" t="str">
        <f t="shared" si="0"/>
        <v>6,1,1,4,5,0,0</v>
      </c>
      <c r="B36" s="122">
        <v>6</v>
      </c>
      <c r="C36" s="122">
        <v>1</v>
      </c>
      <c r="D36" s="122">
        <v>1</v>
      </c>
      <c r="E36" s="122">
        <v>4</v>
      </c>
      <c r="F36" s="122">
        <v>5</v>
      </c>
      <c r="K36" s="122" t="s">
        <v>74</v>
      </c>
      <c r="P36" s="574">
        <f>'Formato 6 a)'!B43</f>
        <v>0</v>
      </c>
      <c r="Q36" s="574">
        <f>'Formato 6 a)'!C43</f>
        <v>0</v>
      </c>
      <c r="R36" s="574">
        <f>'Formato 6 a)'!D43</f>
        <v>0</v>
      </c>
      <c r="S36" s="574">
        <f>'Formato 6 a)'!E43</f>
        <v>0</v>
      </c>
      <c r="T36" s="574">
        <f>'Formato 6 a)'!F43</f>
        <v>0</v>
      </c>
      <c r="U36" s="574">
        <f>'Formato 6 a)'!G43</f>
        <v>0</v>
      </c>
    </row>
    <row r="37" spans="1:21" x14ac:dyDescent="0.25">
      <c r="A37" s="542" t="str">
        <f t="shared" si="0"/>
        <v>6,1,1,4,6,0,0</v>
      </c>
      <c r="B37" s="122">
        <v>6</v>
      </c>
      <c r="C37" s="122">
        <v>1</v>
      </c>
      <c r="D37" s="122">
        <v>1</v>
      </c>
      <c r="E37" s="122">
        <v>4</v>
      </c>
      <c r="F37" s="122">
        <v>6</v>
      </c>
      <c r="K37" s="122" t="s">
        <v>744</v>
      </c>
      <c r="P37" s="574">
        <f>'Formato 6 a)'!B44</f>
        <v>0</v>
      </c>
      <c r="Q37" s="574">
        <f>'Formato 6 a)'!C44</f>
        <v>0</v>
      </c>
      <c r="R37" s="574">
        <f>'Formato 6 a)'!D44</f>
        <v>0</v>
      </c>
      <c r="S37" s="574">
        <f>'Formato 6 a)'!E44</f>
        <v>0</v>
      </c>
      <c r="T37" s="574">
        <f>'Formato 6 a)'!F44</f>
        <v>0</v>
      </c>
      <c r="U37" s="574">
        <f>'Formato 6 a)'!G44</f>
        <v>0</v>
      </c>
    </row>
    <row r="38" spans="1:21" x14ac:dyDescent="0.25">
      <c r="A38" s="542" t="str">
        <f t="shared" si="0"/>
        <v>6,1,1,4,7,0,0</v>
      </c>
      <c r="B38" s="122">
        <v>6</v>
      </c>
      <c r="C38" s="122">
        <v>1</v>
      </c>
      <c r="D38" s="122">
        <v>1</v>
      </c>
      <c r="E38" s="122">
        <v>4</v>
      </c>
      <c r="F38" s="122">
        <v>7</v>
      </c>
      <c r="K38" s="122" t="s">
        <v>76</v>
      </c>
      <c r="P38" s="574">
        <f>'Formato 6 a)'!B45</f>
        <v>0</v>
      </c>
      <c r="Q38" s="574">
        <f>'Formato 6 a)'!C45</f>
        <v>0</v>
      </c>
      <c r="R38" s="574">
        <f>'Formato 6 a)'!D45</f>
        <v>0</v>
      </c>
      <c r="S38" s="574">
        <f>'Formato 6 a)'!E45</f>
        <v>0</v>
      </c>
      <c r="T38" s="574">
        <f>'Formato 6 a)'!F45</f>
        <v>0</v>
      </c>
      <c r="U38" s="574">
        <f>'Formato 6 a)'!G45</f>
        <v>0</v>
      </c>
    </row>
    <row r="39" spans="1:21" x14ac:dyDescent="0.25">
      <c r="A39" s="542" t="str">
        <f t="shared" si="0"/>
        <v>6,1,1,4,8,0,0</v>
      </c>
      <c r="B39" s="122">
        <v>6</v>
      </c>
      <c r="C39" s="122">
        <v>1</v>
      </c>
      <c r="D39" s="122">
        <v>1</v>
      </c>
      <c r="E39" s="122">
        <v>4</v>
      </c>
      <c r="F39" s="122">
        <v>8</v>
      </c>
      <c r="K39" s="122" t="s">
        <v>77</v>
      </c>
      <c r="P39" s="574">
        <f>'Formato 6 a)'!B46</f>
        <v>0</v>
      </c>
      <c r="Q39" s="574">
        <f>'Formato 6 a)'!C46</f>
        <v>0</v>
      </c>
      <c r="R39" s="574">
        <f>'Formato 6 a)'!D46</f>
        <v>0</v>
      </c>
      <c r="S39" s="574">
        <f>'Formato 6 a)'!E46</f>
        <v>0</v>
      </c>
      <c r="T39" s="574">
        <f>'Formato 6 a)'!F46</f>
        <v>0</v>
      </c>
      <c r="U39" s="574">
        <f>'Formato 6 a)'!G46</f>
        <v>0</v>
      </c>
    </row>
    <row r="40" spans="1:21" x14ac:dyDescent="0.25">
      <c r="A40" s="542" t="str">
        <f t="shared" si="0"/>
        <v>6,1,1,4,9,0,0</v>
      </c>
      <c r="B40" s="122">
        <v>6</v>
      </c>
      <c r="C40" s="122">
        <v>1</v>
      </c>
      <c r="D40" s="122">
        <v>1</v>
      </c>
      <c r="E40" s="122">
        <v>4</v>
      </c>
      <c r="F40" s="122">
        <v>9</v>
      </c>
      <c r="K40" s="122" t="s">
        <v>78</v>
      </c>
      <c r="P40" s="574">
        <f>'Formato 6 a)'!B47</f>
        <v>0</v>
      </c>
      <c r="Q40" s="574">
        <f>'Formato 6 a)'!C47</f>
        <v>0</v>
      </c>
      <c r="R40" s="574">
        <f>'Formato 6 a)'!D47</f>
        <v>0</v>
      </c>
      <c r="S40" s="574">
        <f>'Formato 6 a)'!E47</f>
        <v>0</v>
      </c>
      <c r="T40" s="574">
        <f>'Formato 6 a)'!F47</f>
        <v>0</v>
      </c>
      <c r="U40" s="574">
        <f>'Formato 6 a)'!G47</f>
        <v>0</v>
      </c>
    </row>
    <row r="41" spans="1:21" x14ac:dyDescent="0.25">
      <c r="A41" s="542" t="str">
        <f t="shared" si="0"/>
        <v>6,1,1,5,0,0,0</v>
      </c>
      <c r="B41" s="122">
        <v>6</v>
      </c>
      <c r="C41" s="122">
        <v>1</v>
      </c>
      <c r="D41" s="122">
        <v>1</v>
      </c>
      <c r="E41" s="122">
        <v>5</v>
      </c>
      <c r="J41" s="122" t="s">
        <v>834</v>
      </c>
      <c r="P41" s="574">
        <f>'Formato 6 a)'!B48</f>
        <v>108000</v>
      </c>
      <c r="Q41" s="574">
        <f>'Formato 6 a)'!C48</f>
        <v>-50000</v>
      </c>
      <c r="R41" s="574">
        <f>'Formato 6 a)'!D48</f>
        <v>58000</v>
      </c>
      <c r="S41" s="574">
        <f>'Formato 6 a)'!E48</f>
        <v>25643.1</v>
      </c>
      <c r="T41" s="574">
        <f>'Formato 6 a)'!F48</f>
        <v>25643.1</v>
      </c>
      <c r="U41" s="574">
        <f>'Formato 6 a)'!G48</f>
        <v>32356.9</v>
      </c>
    </row>
    <row r="42" spans="1:21" x14ac:dyDescent="0.25">
      <c r="A42" s="542" t="str">
        <f t="shared" si="0"/>
        <v>6,1,1,5,1,0,0</v>
      </c>
      <c r="B42" s="122">
        <v>6</v>
      </c>
      <c r="C42" s="122">
        <v>1</v>
      </c>
      <c r="D42" s="122">
        <v>1</v>
      </c>
      <c r="E42" s="122">
        <v>5</v>
      </c>
      <c r="F42" s="122">
        <v>1</v>
      </c>
      <c r="K42" s="122" t="s">
        <v>262</v>
      </c>
      <c r="P42" s="574">
        <f>'Formato 6 a)'!B49</f>
        <v>83000</v>
      </c>
      <c r="Q42" s="574">
        <f>'Formato 6 a)'!C49</f>
        <v>-34500</v>
      </c>
      <c r="R42" s="574">
        <f>'Formato 6 a)'!D49</f>
        <v>48500</v>
      </c>
      <c r="S42" s="574">
        <f>'Formato 6 a)'!E49</f>
        <v>25643.1</v>
      </c>
      <c r="T42" s="574">
        <f>'Formato 6 a)'!F49</f>
        <v>25643.1</v>
      </c>
      <c r="U42" s="574">
        <f>'Formato 6 a)'!G49</f>
        <v>22856.9</v>
      </c>
    </row>
    <row r="43" spans="1:21" x14ac:dyDescent="0.25">
      <c r="A43" s="542" t="str">
        <f t="shared" si="0"/>
        <v>6,1,1,5,2,0,0</v>
      </c>
      <c r="B43" s="122">
        <v>6</v>
      </c>
      <c r="C43" s="122">
        <v>1</v>
      </c>
      <c r="D43" s="122">
        <v>1</v>
      </c>
      <c r="E43" s="122">
        <v>5</v>
      </c>
      <c r="F43" s="122">
        <v>2</v>
      </c>
      <c r="K43" s="122" t="s">
        <v>263</v>
      </c>
      <c r="P43" s="574">
        <f>'Formato 6 a)'!B50</f>
        <v>0</v>
      </c>
      <c r="Q43" s="574">
        <f>'Formato 6 a)'!C50</f>
        <v>0</v>
      </c>
      <c r="R43" s="574">
        <f>'Formato 6 a)'!D50</f>
        <v>0</v>
      </c>
      <c r="S43" s="574">
        <f>'Formato 6 a)'!E50</f>
        <v>0</v>
      </c>
      <c r="T43" s="574">
        <f>'Formato 6 a)'!F50</f>
        <v>0</v>
      </c>
      <c r="U43" s="574">
        <f>'Formato 6 a)'!G50</f>
        <v>0</v>
      </c>
    </row>
    <row r="44" spans="1:21" x14ac:dyDescent="0.25">
      <c r="A44" s="542" t="str">
        <f t="shared" si="0"/>
        <v>6,1,1,5,3,0,0</v>
      </c>
      <c r="B44" s="122">
        <v>6</v>
      </c>
      <c r="C44" s="122">
        <v>1</v>
      </c>
      <c r="D44" s="122">
        <v>1</v>
      </c>
      <c r="E44" s="122">
        <v>5</v>
      </c>
      <c r="F44" s="122">
        <v>3</v>
      </c>
      <c r="K44" s="122" t="s">
        <v>264</v>
      </c>
      <c r="P44" s="574">
        <f>'Formato 6 a)'!B51</f>
        <v>0</v>
      </c>
      <c r="Q44" s="574">
        <f>'Formato 6 a)'!C51</f>
        <v>0</v>
      </c>
      <c r="R44" s="574">
        <f>'Formato 6 a)'!D51</f>
        <v>0</v>
      </c>
      <c r="S44" s="574">
        <f>'Formato 6 a)'!E51</f>
        <v>0</v>
      </c>
      <c r="T44" s="574">
        <f>'Formato 6 a)'!F51</f>
        <v>0</v>
      </c>
      <c r="U44" s="574">
        <f>'Formato 6 a)'!G51</f>
        <v>0</v>
      </c>
    </row>
    <row r="45" spans="1:21" x14ac:dyDescent="0.25">
      <c r="A45" s="542" t="str">
        <f t="shared" si="0"/>
        <v>6,1,1,5,4,0,0</v>
      </c>
      <c r="B45" s="122">
        <v>6</v>
      </c>
      <c r="C45" s="122">
        <v>1</v>
      </c>
      <c r="D45" s="122">
        <v>1</v>
      </c>
      <c r="E45" s="122">
        <v>5</v>
      </c>
      <c r="F45" s="122">
        <v>4</v>
      </c>
      <c r="K45" s="122" t="s">
        <v>265</v>
      </c>
      <c r="P45" s="574">
        <f>'Formato 6 a)'!B52</f>
        <v>0</v>
      </c>
      <c r="Q45" s="574">
        <f>'Formato 6 a)'!C52</f>
        <v>0</v>
      </c>
      <c r="R45" s="574">
        <f>'Formato 6 a)'!D52</f>
        <v>0</v>
      </c>
      <c r="S45" s="574">
        <f>'Formato 6 a)'!E52</f>
        <v>0</v>
      </c>
      <c r="T45" s="574">
        <f>'Formato 6 a)'!F52</f>
        <v>0</v>
      </c>
      <c r="U45" s="574">
        <f>'Formato 6 a)'!G52</f>
        <v>0</v>
      </c>
    </row>
    <row r="46" spans="1:21" x14ac:dyDescent="0.25">
      <c r="A46" s="542" t="str">
        <f t="shared" si="0"/>
        <v>6,1,1,5,5,0,0</v>
      </c>
      <c r="B46" s="122">
        <v>6</v>
      </c>
      <c r="C46" s="122">
        <v>1</v>
      </c>
      <c r="D46" s="122">
        <v>1</v>
      </c>
      <c r="E46" s="122">
        <v>5</v>
      </c>
      <c r="F46" s="122">
        <v>5</v>
      </c>
      <c r="K46" s="122" t="s">
        <v>266</v>
      </c>
      <c r="P46" s="574">
        <f>'Formato 6 a)'!B53</f>
        <v>0</v>
      </c>
      <c r="Q46" s="574">
        <f>'Formato 6 a)'!C53</f>
        <v>0</v>
      </c>
      <c r="R46" s="574">
        <f>'Formato 6 a)'!D53</f>
        <v>0</v>
      </c>
      <c r="S46" s="574">
        <f>'Formato 6 a)'!E53</f>
        <v>0</v>
      </c>
      <c r="T46" s="574">
        <f>'Formato 6 a)'!F53</f>
        <v>0</v>
      </c>
      <c r="U46" s="574">
        <f>'Formato 6 a)'!G53</f>
        <v>0</v>
      </c>
    </row>
    <row r="47" spans="1:21" x14ac:dyDescent="0.25">
      <c r="A47" s="542" t="str">
        <f t="shared" si="0"/>
        <v>6,1,1,5,6,0,0</v>
      </c>
      <c r="B47" s="122">
        <v>6</v>
      </c>
      <c r="C47" s="122">
        <v>1</v>
      </c>
      <c r="D47" s="122">
        <v>1</v>
      </c>
      <c r="E47" s="122">
        <v>5</v>
      </c>
      <c r="F47" s="122">
        <v>6</v>
      </c>
      <c r="K47" s="122" t="s">
        <v>267</v>
      </c>
      <c r="P47" s="574">
        <f>'Formato 6 a)'!B54</f>
        <v>25000</v>
      </c>
      <c r="Q47" s="574">
        <f>'Formato 6 a)'!C54</f>
        <v>-15500</v>
      </c>
      <c r="R47" s="574">
        <f>'Formato 6 a)'!D54</f>
        <v>9500</v>
      </c>
      <c r="S47" s="574">
        <f>'Formato 6 a)'!E54</f>
        <v>0</v>
      </c>
      <c r="T47" s="574">
        <f>'Formato 6 a)'!F54</f>
        <v>0</v>
      </c>
      <c r="U47" s="574">
        <f>'Formato 6 a)'!G54</f>
        <v>9500</v>
      </c>
    </row>
    <row r="48" spans="1:21" x14ac:dyDescent="0.25">
      <c r="A48" s="542" t="str">
        <f t="shared" si="0"/>
        <v>6,1,1,5,7,0,0</v>
      </c>
      <c r="B48" s="122">
        <v>6</v>
      </c>
      <c r="C48" s="122">
        <v>1</v>
      </c>
      <c r="D48" s="122">
        <v>1</v>
      </c>
      <c r="E48" s="122">
        <v>5</v>
      </c>
      <c r="F48" s="122">
        <v>7</v>
      </c>
      <c r="K48" s="122" t="s">
        <v>269</v>
      </c>
      <c r="P48" s="574">
        <f>'Formato 6 a)'!B55</f>
        <v>0</v>
      </c>
      <c r="Q48" s="574">
        <f>'Formato 6 a)'!C55</f>
        <v>0</v>
      </c>
      <c r="R48" s="574">
        <f>'Formato 6 a)'!D55</f>
        <v>0</v>
      </c>
      <c r="S48" s="574">
        <f>'Formato 6 a)'!E55</f>
        <v>0</v>
      </c>
      <c r="T48" s="574">
        <f>'Formato 6 a)'!F55</f>
        <v>0</v>
      </c>
      <c r="U48" s="574">
        <f>'Formato 6 a)'!G55</f>
        <v>0</v>
      </c>
    </row>
    <row r="49" spans="1:21" x14ac:dyDescent="0.25">
      <c r="A49" s="542" t="str">
        <f t="shared" si="0"/>
        <v>6,1,1,5,8,0,0</v>
      </c>
      <c r="B49" s="122">
        <v>6</v>
      </c>
      <c r="C49" s="122">
        <v>1</v>
      </c>
      <c r="D49" s="122">
        <v>1</v>
      </c>
      <c r="E49" s="122">
        <v>5</v>
      </c>
      <c r="F49" s="122">
        <v>8</v>
      </c>
      <c r="K49" s="122" t="s">
        <v>558</v>
      </c>
      <c r="P49" s="574">
        <f>'Formato 6 a)'!B56</f>
        <v>0</v>
      </c>
      <c r="Q49" s="574">
        <f>'Formato 6 a)'!C56</f>
        <v>0</v>
      </c>
      <c r="R49" s="574">
        <f>'Formato 6 a)'!D56</f>
        <v>0</v>
      </c>
      <c r="S49" s="574">
        <f>'Formato 6 a)'!E56</f>
        <v>0</v>
      </c>
      <c r="T49" s="574">
        <f>'Formato 6 a)'!F56</f>
        <v>0</v>
      </c>
      <c r="U49" s="574">
        <f>'Formato 6 a)'!G56</f>
        <v>0</v>
      </c>
    </row>
    <row r="50" spans="1:21" x14ac:dyDescent="0.25">
      <c r="A50" s="542" t="str">
        <f t="shared" si="0"/>
        <v>6,1,1,5,9,0,0</v>
      </c>
      <c r="B50" s="122">
        <v>6</v>
      </c>
      <c r="C50" s="122">
        <v>1</v>
      </c>
      <c r="D50" s="122">
        <v>1</v>
      </c>
      <c r="E50" s="122">
        <v>5</v>
      </c>
      <c r="F50" s="122">
        <v>9</v>
      </c>
      <c r="K50" s="122" t="s">
        <v>23</v>
      </c>
      <c r="P50" s="574">
        <f>'Formato 6 a)'!B57</f>
        <v>0</v>
      </c>
      <c r="Q50" s="574">
        <f>'Formato 6 a)'!C57</f>
        <v>0</v>
      </c>
      <c r="R50" s="574">
        <f>'Formato 6 a)'!D57</f>
        <v>0</v>
      </c>
      <c r="S50" s="574">
        <f>'Formato 6 a)'!E57</f>
        <v>0</v>
      </c>
      <c r="T50" s="574">
        <f>'Formato 6 a)'!F57</f>
        <v>0</v>
      </c>
      <c r="U50" s="574">
        <f>'Formato 6 a)'!G57</f>
        <v>0</v>
      </c>
    </row>
    <row r="51" spans="1:21" x14ac:dyDescent="0.25">
      <c r="A51" s="542" t="str">
        <f t="shared" si="0"/>
        <v>6,1,1,6,0,0,0</v>
      </c>
      <c r="B51" s="122">
        <v>6</v>
      </c>
      <c r="C51" s="122">
        <v>1</v>
      </c>
      <c r="D51" s="122">
        <v>1</v>
      </c>
      <c r="E51" s="122">
        <v>6</v>
      </c>
      <c r="J51" s="122" t="s">
        <v>684</v>
      </c>
      <c r="P51" s="574">
        <f>'Formato 6 a)'!B58</f>
        <v>23755765.800000001</v>
      </c>
      <c r="Q51" s="574">
        <f>'Formato 6 a)'!C58</f>
        <v>-19980968.100000001</v>
      </c>
      <c r="R51" s="574">
        <f>'Formato 6 a)'!D58</f>
        <v>3774797.7</v>
      </c>
      <c r="S51" s="574">
        <f>'Formato 6 a)'!E58</f>
        <v>2686085.81</v>
      </c>
      <c r="T51" s="574">
        <f>'Formato 6 a)'!F58</f>
        <v>2686085.81</v>
      </c>
      <c r="U51" s="574">
        <f>'Formato 6 a)'!G58</f>
        <v>1088711.8899999999</v>
      </c>
    </row>
    <row r="52" spans="1:21" x14ac:dyDescent="0.25">
      <c r="A52" s="542" t="str">
        <f t="shared" si="0"/>
        <v>6,1,1,6,1,0,0</v>
      </c>
      <c r="B52" s="122">
        <v>6</v>
      </c>
      <c r="C52" s="122">
        <v>1</v>
      </c>
      <c r="D52" s="122">
        <v>1</v>
      </c>
      <c r="E52" s="122">
        <v>6</v>
      </c>
      <c r="F52" s="122">
        <v>1</v>
      </c>
      <c r="K52" s="122" t="s">
        <v>561</v>
      </c>
      <c r="P52" s="574">
        <f>'Formato 6 a)'!B59</f>
        <v>0</v>
      </c>
      <c r="Q52" s="574">
        <f>'Formato 6 a)'!C59</f>
        <v>0</v>
      </c>
      <c r="R52" s="574">
        <f>'Formato 6 a)'!D59</f>
        <v>0</v>
      </c>
      <c r="S52" s="574">
        <f>'Formato 6 a)'!E59</f>
        <v>0</v>
      </c>
      <c r="T52" s="574">
        <f>'Formato 6 a)'!F59</f>
        <v>0</v>
      </c>
      <c r="U52" s="574">
        <f>'Formato 6 a)'!G59</f>
        <v>0</v>
      </c>
    </row>
    <row r="53" spans="1:21" x14ac:dyDescent="0.25">
      <c r="A53" s="542" t="str">
        <f t="shared" si="0"/>
        <v>6,1,1,6,2,0,0</v>
      </c>
      <c r="B53" s="122">
        <v>6</v>
      </c>
      <c r="C53" s="122">
        <v>1</v>
      </c>
      <c r="D53" s="122">
        <v>1</v>
      </c>
      <c r="E53" s="122">
        <v>6</v>
      </c>
      <c r="F53" s="122">
        <v>2</v>
      </c>
      <c r="K53" s="122" t="s">
        <v>563</v>
      </c>
      <c r="P53" s="574">
        <f>'Formato 6 a)'!B60</f>
        <v>23755765.800000001</v>
      </c>
      <c r="Q53" s="574">
        <f>'Formato 6 a)'!C60</f>
        <v>-19980968.100000001</v>
      </c>
      <c r="R53" s="574">
        <f>'Formato 6 a)'!D60</f>
        <v>3774797.7</v>
      </c>
      <c r="S53" s="574">
        <f>'Formato 6 a)'!E60</f>
        <v>2686085.81</v>
      </c>
      <c r="T53" s="574">
        <f>'Formato 6 a)'!F60</f>
        <v>2686085.81</v>
      </c>
      <c r="U53" s="574">
        <f>'Formato 6 a)'!G60</f>
        <v>1088711.8899999999</v>
      </c>
    </row>
    <row r="54" spans="1:21" x14ac:dyDescent="0.25">
      <c r="A54" s="542" t="str">
        <f t="shared" si="0"/>
        <v>6,1,1,6,3,0,0</v>
      </c>
      <c r="B54" s="122">
        <v>6</v>
      </c>
      <c r="C54" s="122">
        <v>1</v>
      </c>
      <c r="D54" s="122">
        <v>1</v>
      </c>
      <c r="E54" s="122">
        <v>6</v>
      </c>
      <c r="F54" s="122">
        <v>3</v>
      </c>
      <c r="K54" s="122" t="s">
        <v>746</v>
      </c>
      <c r="P54" s="574">
        <f>'Formato 6 a)'!B61</f>
        <v>0</v>
      </c>
      <c r="Q54" s="574">
        <f>'Formato 6 a)'!C61</f>
        <v>0</v>
      </c>
      <c r="R54" s="574">
        <f>'Formato 6 a)'!D61</f>
        <v>0</v>
      </c>
      <c r="S54" s="574">
        <f>'Formato 6 a)'!E61</f>
        <v>0</v>
      </c>
      <c r="T54" s="574">
        <f>'Formato 6 a)'!F61</f>
        <v>0</v>
      </c>
      <c r="U54" s="574">
        <f>'Formato 6 a)'!G61</f>
        <v>0</v>
      </c>
    </row>
    <row r="55" spans="1:21" x14ac:dyDescent="0.25">
      <c r="A55" s="542" t="str">
        <f t="shared" si="0"/>
        <v>6,1,1,7,0,0,0</v>
      </c>
      <c r="B55" s="122">
        <v>6</v>
      </c>
      <c r="C55" s="122">
        <v>1</v>
      </c>
      <c r="D55" s="122">
        <v>1</v>
      </c>
      <c r="E55" s="122">
        <v>7</v>
      </c>
      <c r="J55" s="122" t="s">
        <v>835</v>
      </c>
      <c r="P55" s="574">
        <f>'Formato 6 a)'!B62</f>
        <v>1000000</v>
      </c>
      <c r="Q55" s="574">
        <f>'Formato 6 a)'!C62</f>
        <v>-1000000</v>
      </c>
      <c r="R55" s="574">
        <f>'Formato 6 a)'!D62</f>
        <v>0</v>
      </c>
      <c r="S55" s="574">
        <f>'Formato 6 a)'!E62</f>
        <v>0</v>
      </c>
      <c r="T55" s="574">
        <f>'Formato 6 a)'!F62</f>
        <v>0</v>
      </c>
      <c r="U55" s="574">
        <f>'Formato 6 a)'!G62</f>
        <v>0</v>
      </c>
    </row>
    <row r="56" spans="1:21" x14ac:dyDescent="0.25">
      <c r="A56" s="542" t="str">
        <f t="shared" si="0"/>
        <v>6,1,1,7,1,0,0</v>
      </c>
      <c r="B56" s="122">
        <v>6</v>
      </c>
      <c r="C56" s="122">
        <v>1</v>
      </c>
      <c r="D56" s="122">
        <v>1</v>
      </c>
      <c r="E56" s="122">
        <v>7</v>
      </c>
      <c r="F56" s="122">
        <v>1</v>
      </c>
      <c r="K56" s="122" t="s">
        <v>3889</v>
      </c>
      <c r="P56" s="574">
        <f>'Formato 6 a)'!B63</f>
        <v>0</v>
      </c>
      <c r="Q56" s="574">
        <f>'Formato 6 a)'!C63</f>
        <v>0</v>
      </c>
      <c r="R56" s="574">
        <f>'Formato 6 a)'!D63</f>
        <v>0</v>
      </c>
      <c r="S56" s="574">
        <f>'Formato 6 a)'!E63</f>
        <v>0</v>
      </c>
      <c r="T56" s="574">
        <f>'Formato 6 a)'!F63</f>
        <v>0</v>
      </c>
      <c r="U56" s="574">
        <f>'Formato 6 a)'!G63</f>
        <v>0</v>
      </c>
    </row>
    <row r="57" spans="1:21" x14ac:dyDescent="0.25">
      <c r="A57" s="542" t="str">
        <f t="shared" si="0"/>
        <v>6,1,1,7,2,0,0</v>
      </c>
      <c r="B57" s="122">
        <v>6</v>
      </c>
      <c r="C57" s="122">
        <v>1</v>
      </c>
      <c r="D57" s="122">
        <v>1</v>
      </c>
      <c r="E57" s="122">
        <v>7</v>
      </c>
      <c r="F57" s="122">
        <v>2</v>
      </c>
      <c r="K57" s="122" t="s">
        <v>565</v>
      </c>
      <c r="P57" s="574">
        <f>'Formato 6 a)'!B64</f>
        <v>0</v>
      </c>
      <c r="Q57" s="574">
        <f>'Formato 6 a)'!C64</f>
        <v>0</v>
      </c>
      <c r="R57" s="574">
        <f>'Formato 6 a)'!D64</f>
        <v>0</v>
      </c>
      <c r="S57" s="574">
        <f>'Formato 6 a)'!E64</f>
        <v>0</v>
      </c>
      <c r="T57" s="574">
        <f>'Formato 6 a)'!F64</f>
        <v>0</v>
      </c>
      <c r="U57" s="574">
        <f>'Formato 6 a)'!G64</f>
        <v>0</v>
      </c>
    </row>
    <row r="58" spans="1:21" x14ac:dyDescent="0.25">
      <c r="A58" s="542" t="str">
        <f t="shared" si="0"/>
        <v>6,1,1,7,3,0,0</v>
      </c>
      <c r="B58" s="122">
        <v>6</v>
      </c>
      <c r="C58" s="122">
        <v>1</v>
      </c>
      <c r="D58" s="122">
        <v>1</v>
      </c>
      <c r="E58" s="122">
        <v>7</v>
      </c>
      <c r="F58" s="122">
        <v>3</v>
      </c>
      <c r="K58" s="122" t="s">
        <v>567</v>
      </c>
      <c r="P58" s="574">
        <f>'Formato 6 a)'!B65</f>
        <v>0</v>
      </c>
      <c r="Q58" s="574">
        <f>'Formato 6 a)'!C65</f>
        <v>0</v>
      </c>
      <c r="R58" s="574">
        <f>'Formato 6 a)'!D65</f>
        <v>0</v>
      </c>
      <c r="S58" s="574">
        <f>'Formato 6 a)'!E65</f>
        <v>0</v>
      </c>
      <c r="T58" s="574">
        <f>'Formato 6 a)'!F65</f>
        <v>0</v>
      </c>
      <c r="U58" s="574">
        <f>'Formato 6 a)'!G65</f>
        <v>0</v>
      </c>
    </row>
    <row r="59" spans="1:21" x14ac:dyDescent="0.25">
      <c r="A59" s="542" t="str">
        <f t="shared" si="0"/>
        <v>6,1,1,7,4,0,0</v>
      </c>
      <c r="B59" s="122">
        <v>6</v>
      </c>
      <c r="C59" s="122">
        <v>1</v>
      </c>
      <c r="D59" s="122">
        <v>1</v>
      </c>
      <c r="E59" s="122">
        <v>7</v>
      </c>
      <c r="F59" s="122">
        <v>4</v>
      </c>
      <c r="K59" s="122" t="s">
        <v>569</v>
      </c>
      <c r="P59" s="574">
        <f>'Formato 6 a)'!B66</f>
        <v>1000000</v>
      </c>
      <c r="Q59" s="574">
        <f>'Formato 6 a)'!C66</f>
        <v>-1000000</v>
      </c>
      <c r="R59" s="574">
        <f>'Formato 6 a)'!D66</f>
        <v>0</v>
      </c>
      <c r="S59" s="574">
        <f>'Formato 6 a)'!E66</f>
        <v>0</v>
      </c>
      <c r="T59" s="574">
        <f>'Formato 6 a)'!F66</f>
        <v>0</v>
      </c>
      <c r="U59" s="574">
        <f>'Formato 6 a)'!G66</f>
        <v>0</v>
      </c>
    </row>
    <row r="60" spans="1:21" x14ac:dyDescent="0.25">
      <c r="A60" s="542" t="str">
        <f t="shared" si="0"/>
        <v>6,1,1,7,5,0,0</v>
      </c>
      <c r="B60" s="122">
        <v>6</v>
      </c>
      <c r="C60" s="122">
        <v>1</v>
      </c>
      <c r="D60" s="122">
        <v>1</v>
      </c>
      <c r="E60" s="122">
        <v>7</v>
      </c>
      <c r="F60" s="122">
        <v>5</v>
      </c>
      <c r="K60" s="122" t="s">
        <v>571</v>
      </c>
      <c r="P60" s="574">
        <f>'Formato 6 a)'!B67</f>
        <v>0</v>
      </c>
      <c r="Q60" s="574">
        <f>'Formato 6 a)'!C67</f>
        <v>0</v>
      </c>
      <c r="R60" s="574">
        <f>'Formato 6 a)'!D67</f>
        <v>0</v>
      </c>
      <c r="S60" s="574">
        <f>'Formato 6 a)'!E67</f>
        <v>0</v>
      </c>
      <c r="T60" s="574">
        <f>'Formato 6 a)'!F67</f>
        <v>0</v>
      </c>
      <c r="U60" s="574">
        <f>'Formato 6 a)'!G67</f>
        <v>0</v>
      </c>
    </row>
    <row r="61" spans="1:21" x14ac:dyDescent="0.25">
      <c r="A61" s="542" t="str">
        <f t="shared" si="0"/>
        <v>6,1,1,7,5,1,0</v>
      </c>
      <c r="B61" s="122">
        <v>6</v>
      </c>
      <c r="C61" s="122">
        <v>1</v>
      </c>
      <c r="D61" s="122">
        <v>1</v>
      </c>
      <c r="E61" s="122">
        <v>7</v>
      </c>
      <c r="F61" s="122">
        <v>5</v>
      </c>
      <c r="G61" s="122">
        <v>1</v>
      </c>
      <c r="L61" s="122" t="s">
        <v>3890</v>
      </c>
      <c r="P61" s="574">
        <f>'Formato 6 a)'!B68</f>
        <v>0</v>
      </c>
      <c r="Q61" s="574">
        <f>'Formato 6 a)'!C68</f>
        <v>0</v>
      </c>
      <c r="R61" s="574">
        <f>'Formato 6 a)'!D68</f>
        <v>0</v>
      </c>
      <c r="S61" s="574">
        <f>'Formato 6 a)'!E68</f>
        <v>0</v>
      </c>
      <c r="T61" s="574">
        <f>'Formato 6 a)'!F68</f>
        <v>0</v>
      </c>
      <c r="U61" s="574">
        <f>'Formato 6 a)'!G68</f>
        <v>0</v>
      </c>
    </row>
    <row r="62" spans="1:21" x14ac:dyDescent="0.25">
      <c r="A62" s="542" t="str">
        <f t="shared" si="0"/>
        <v>6,1,1,7,6,0,0</v>
      </c>
      <c r="B62" s="122">
        <v>6</v>
      </c>
      <c r="C62" s="122">
        <v>1</v>
      </c>
      <c r="D62" s="122">
        <v>1</v>
      </c>
      <c r="E62" s="122">
        <v>7</v>
      </c>
      <c r="F62" s="122">
        <v>6</v>
      </c>
      <c r="K62" s="122" t="s">
        <v>749</v>
      </c>
      <c r="L62" s="640"/>
      <c r="P62" s="574">
        <f>'Formato 6 a)'!B69</f>
        <v>0</v>
      </c>
      <c r="Q62" s="574">
        <f>'Formato 6 a)'!C69</f>
        <v>0</v>
      </c>
      <c r="R62" s="574">
        <f>'Formato 6 a)'!D69</f>
        <v>0</v>
      </c>
      <c r="S62" s="574">
        <f>'Formato 6 a)'!E69</f>
        <v>0</v>
      </c>
      <c r="T62" s="574">
        <f>'Formato 6 a)'!F69</f>
        <v>0</v>
      </c>
      <c r="U62" s="574">
        <f>'Formato 6 a)'!G69</f>
        <v>0</v>
      </c>
    </row>
    <row r="63" spans="1:21" x14ac:dyDescent="0.25">
      <c r="A63" s="542" t="str">
        <f t="shared" si="0"/>
        <v>6,1,1,7,7,0,0</v>
      </c>
      <c r="B63" s="122">
        <v>6</v>
      </c>
      <c r="C63" s="122">
        <v>1</v>
      </c>
      <c r="D63" s="122">
        <v>1</v>
      </c>
      <c r="E63" s="122">
        <v>7</v>
      </c>
      <c r="F63" s="122">
        <v>7</v>
      </c>
      <c r="K63" s="122" t="s">
        <v>573</v>
      </c>
      <c r="P63" s="574">
        <f>'Formato 6 a)'!B70</f>
        <v>0</v>
      </c>
      <c r="Q63" s="574">
        <f>'Formato 6 a)'!C70</f>
        <v>0</v>
      </c>
      <c r="R63" s="574">
        <f>'Formato 6 a)'!D70</f>
        <v>0</v>
      </c>
      <c r="S63" s="574">
        <f>'Formato 6 a)'!E70</f>
        <v>0</v>
      </c>
      <c r="T63" s="574">
        <f>'Formato 6 a)'!F70</f>
        <v>0</v>
      </c>
      <c r="U63" s="574">
        <f>'Formato 6 a)'!G70</f>
        <v>0</v>
      </c>
    </row>
    <row r="64" spans="1:21" x14ac:dyDescent="0.25">
      <c r="A64" s="542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122">
        <v>6</v>
      </c>
      <c r="C64" s="122">
        <v>1</v>
      </c>
      <c r="D64" s="122">
        <v>1</v>
      </c>
      <c r="E64" s="122">
        <v>8</v>
      </c>
      <c r="J64" s="122" t="s">
        <v>681</v>
      </c>
      <c r="P64" s="574">
        <f>'Formato 6 a)'!B71</f>
        <v>0</v>
      </c>
      <c r="Q64" s="574">
        <f>'Formato 6 a)'!C71</f>
        <v>0</v>
      </c>
      <c r="R64" s="574">
        <f>'Formato 6 a)'!D71</f>
        <v>0</v>
      </c>
      <c r="S64" s="574">
        <f>'Formato 6 a)'!E71</f>
        <v>0</v>
      </c>
      <c r="T64" s="574">
        <f>'Formato 6 a)'!F71</f>
        <v>0</v>
      </c>
      <c r="U64" s="574">
        <f>'Formato 6 a)'!G71</f>
        <v>0</v>
      </c>
    </row>
    <row r="65" spans="1:21" x14ac:dyDescent="0.25">
      <c r="A65" s="542" t="str">
        <f t="shared" si="1"/>
        <v>6,1,1,8,1,0,0</v>
      </c>
      <c r="B65" s="122">
        <v>6</v>
      </c>
      <c r="C65" s="122">
        <v>1</v>
      </c>
      <c r="D65" s="122">
        <v>1</v>
      </c>
      <c r="E65" s="122">
        <v>8</v>
      </c>
      <c r="F65" s="122">
        <v>1</v>
      </c>
      <c r="K65" s="122" t="s">
        <v>373</v>
      </c>
      <c r="P65" s="574">
        <f>'Formato 6 a)'!B72</f>
        <v>0</v>
      </c>
      <c r="Q65" s="574">
        <f>'Formato 6 a)'!C72</f>
        <v>0</v>
      </c>
      <c r="R65" s="574">
        <f>'Formato 6 a)'!D72</f>
        <v>0</v>
      </c>
      <c r="S65" s="574">
        <f>'Formato 6 a)'!E72</f>
        <v>0</v>
      </c>
      <c r="T65" s="574">
        <f>'Formato 6 a)'!F72</f>
        <v>0</v>
      </c>
      <c r="U65" s="574">
        <f>'Formato 6 a)'!G72</f>
        <v>0</v>
      </c>
    </row>
    <row r="66" spans="1:21" x14ac:dyDescent="0.25">
      <c r="A66" s="542" t="str">
        <f t="shared" si="1"/>
        <v>6,1,1,8,2,0,0</v>
      </c>
      <c r="B66" s="122">
        <v>6</v>
      </c>
      <c r="C66" s="122">
        <v>1</v>
      </c>
      <c r="D66" s="122">
        <v>1</v>
      </c>
      <c r="E66" s="122">
        <v>8</v>
      </c>
      <c r="F66" s="122">
        <v>2</v>
      </c>
      <c r="K66" s="122" t="s">
        <v>4</v>
      </c>
      <c r="P66" s="574">
        <f>'Formato 6 a)'!B73</f>
        <v>0</v>
      </c>
      <c r="Q66" s="574">
        <f>'Formato 6 a)'!C73</f>
        <v>0</v>
      </c>
      <c r="R66" s="574">
        <f>'Formato 6 a)'!D73</f>
        <v>0</v>
      </c>
      <c r="S66" s="574">
        <f>'Formato 6 a)'!E73</f>
        <v>0</v>
      </c>
      <c r="T66" s="574">
        <f>'Formato 6 a)'!F73</f>
        <v>0</v>
      </c>
      <c r="U66" s="574">
        <f>'Formato 6 a)'!G73</f>
        <v>0</v>
      </c>
    </row>
    <row r="67" spans="1:21" x14ac:dyDescent="0.25">
      <c r="A67" s="542" t="str">
        <f t="shared" si="1"/>
        <v>6,1,1,8,3,0,0</v>
      </c>
      <c r="B67" s="122">
        <v>6</v>
      </c>
      <c r="C67" s="122">
        <v>1</v>
      </c>
      <c r="D67" s="122">
        <v>1</v>
      </c>
      <c r="E67" s="122">
        <v>8</v>
      </c>
      <c r="F67" s="122">
        <v>3</v>
      </c>
      <c r="K67" s="122" t="s">
        <v>80</v>
      </c>
      <c r="P67" s="574">
        <f>'Formato 6 a)'!B74</f>
        <v>0</v>
      </c>
      <c r="Q67" s="574">
        <f>'Formato 6 a)'!C74</f>
        <v>0</v>
      </c>
      <c r="R67" s="574">
        <f>'Formato 6 a)'!D74</f>
        <v>0</v>
      </c>
      <c r="S67" s="574">
        <f>'Formato 6 a)'!E74</f>
        <v>0</v>
      </c>
      <c r="T67" s="574">
        <f>'Formato 6 a)'!F74</f>
        <v>0</v>
      </c>
      <c r="U67" s="574">
        <f>'Formato 6 a)'!G74</f>
        <v>0</v>
      </c>
    </row>
    <row r="68" spans="1:21" x14ac:dyDescent="0.25">
      <c r="A68" s="542" t="str">
        <f t="shared" si="1"/>
        <v>6,1,1,9,0,0,0</v>
      </c>
      <c r="B68" s="122">
        <v>6</v>
      </c>
      <c r="C68" s="122">
        <v>1</v>
      </c>
      <c r="D68" s="122">
        <v>1</v>
      </c>
      <c r="E68" s="122">
        <v>9</v>
      </c>
      <c r="J68" s="122" t="s">
        <v>751</v>
      </c>
      <c r="P68" s="574">
        <f>'Formato 6 a)'!B75</f>
        <v>0</v>
      </c>
      <c r="Q68" s="574">
        <f>'Formato 6 a)'!C75</f>
        <v>0</v>
      </c>
      <c r="R68" s="574">
        <f>'Formato 6 a)'!D75</f>
        <v>0</v>
      </c>
      <c r="S68" s="574">
        <f>'Formato 6 a)'!E75</f>
        <v>0</v>
      </c>
      <c r="T68" s="574">
        <f>'Formato 6 a)'!F75</f>
        <v>0</v>
      </c>
      <c r="U68" s="574">
        <f>'Formato 6 a)'!G75</f>
        <v>0</v>
      </c>
    </row>
    <row r="69" spans="1:21" x14ac:dyDescent="0.25">
      <c r="A69" s="542" t="str">
        <f t="shared" si="1"/>
        <v>6,1,1,9,1,0,0</v>
      </c>
      <c r="B69" s="122">
        <v>6</v>
      </c>
      <c r="C69" s="122">
        <v>1</v>
      </c>
      <c r="D69" s="122">
        <v>1</v>
      </c>
      <c r="E69" s="122">
        <v>9</v>
      </c>
      <c r="F69" s="122">
        <v>1</v>
      </c>
      <c r="K69" s="122" t="s">
        <v>575</v>
      </c>
      <c r="P69" s="574">
        <f>'Formato 6 a)'!B76</f>
        <v>0</v>
      </c>
      <c r="Q69" s="574">
        <f>'Formato 6 a)'!C76</f>
        <v>0</v>
      </c>
      <c r="R69" s="574">
        <f>'Formato 6 a)'!D76</f>
        <v>0</v>
      </c>
      <c r="S69" s="574">
        <f>'Formato 6 a)'!E76</f>
        <v>0</v>
      </c>
      <c r="T69" s="574">
        <f>'Formato 6 a)'!F76</f>
        <v>0</v>
      </c>
      <c r="U69" s="574">
        <f>'Formato 6 a)'!G76</f>
        <v>0</v>
      </c>
    </row>
    <row r="70" spans="1:21" x14ac:dyDescent="0.25">
      <c r="A70" s="542" t="str">
        <f t="shared" si="1"/>
        <v>6,1,1,9,2,0,0</v>
      </c>
      <c r="B70" s="122">
        <v>6</v>
      </c>
      <c r="C70" s="122">
        <v>1</v>
      </c>
      <c r="D70" s="122">
        <v>1</v>
      </c>
      <c r="E70" s="122">
        <v>9</v>
      </c>
      <c r="F70" s="122">
        <v>2</v>
      </c>
      <c r="K70" s="122" t="s">
        <v>458</v>
      </c>
      <c r="P70" s="574">
        <f>'Formato 6 a)'!B77</f>
        <v>0</v>
      </c>
      <c r="Q70" s="574">
        <f>'Formato 6 a)'!C77</f>
        <v>0</v>
      </c>
      <c r="R70" s="574">
        <f>'Formato 6 a)'!D77</f>
        <v>0</v>
      </c>
      <c r="S70" s="574">
        <f>'Formato 6 a)'!E77</f>
        <v>0</v>
      </c>
      <c r="T70" s="574">
        <f>'Formato 6 a)'!F77</f>
        <v>0</v>
      </c>
      <c r="U70" s="574">
        <f>'Formato 6 a)'!G77</f>
        <v>0</v>
      </c>
    </row>
    <row r="71" spans="1:21" x14ac:dyDescent="0.25">
      <c r="A71" s="542" t="str">
        <f t="shared" si="1"/>
        <v>6,1,1,9,3,0,0</v>
      </c>
      <c r="B71" s="122">
        <v>6</v>
      </c>
      <c r="C71" s="122">
        <v>1</v>
      </c>
      <c r="D71" s="122">
        <v>1</v>
      </c>
      <c r="E71" s="122">
        <v>9</v>
      </c>
      <c r="F71" s="122">
        <v>3</v>
      </c>
      <c r="K71" s="122" t="s">
        <v>461</v>
      </c>
      <c r="P71" s="574">
        <f>'Formato 6 a)'!B78</f>
        <v>0</v>
      </c>
      <c r="Q71" s="574">
        <f>'Formato 6 a)'!C78</f>
        <v>0</v>
      </c>
      <c r="R71" s="574">
        <f>'Formato 6 a)'!D78</f>
        <v>0</v>
      </c>
      <c r="S71" s="574">
        <f>'Formato 6 a)'!E78</f>
        <v>0</v>
      </c>
      <c r="T71" s="574">
        <f>'Formato 6 a)'!F78</f>
        <v>0</v>
      </c>
      <c r="U71" s="574">
        <f>'Formato 6 a)'!G78</f>
        <v>0</v>
      </c>
    </row>
    <row r="72" spans="1:21" x14ac:dyDescent="0.25">
      <c r="A72" s="542" t="str">
        <f t="shared" si="1"/>
        <v>6,1,1,9,4,0,0</v>
      </c>
      <c r="B72" s="122">
        <v>6</v>
      </c>
      <c r="C72" s="122">
        <v>1</v>
      </c>
      <c r="D72" s="122">
        <v>1</v>
      </c>
      <c r="E72" s="122">
        <v>9</v>
      </c>
      <c r="F72" s="122">
        <v>4</v>
      </c>
      <c r="K72" s="122" t="s">
        <v>464</v>
      </c>
      <c r="P72" s="574">
        <f>'Formato 6 a)'!B79</f>
        <v>0</v>
      </c>
      <c r="Q72" s="574">
        <f>'Formato 6 a)'!C79</f>
        <v>0</v>
      </c>
      <c r="R72" s="574">
        <f>'Formato 6 a)'!D79</f>
        <v>0</v>
      </c>
      <c r="S72" s="574">
        <f>'Formato 6 a)'!E79</f>
        <v>0</v>
      </c>
      <c r="T72" s="574">
        <f>'Formato 6 a)'!F79</f>
        <v>0</v>
      </c>
      <c r="U72" s="574">
        <f>'Formato 6 a)'!G79</f>
        <v>0</v>
      </c>
    </row>
    <row r="73" spans="1:21" x14ac:dyDescent="0.25">
      <c r="A73" s="542" t="str">
        <f t="shared" si="1"/>
        <v>6,1,1,9,5,0,0</v>
      </c>
      <c r="B73" s="122">
        <v>6</v>
      </c>
      <c r="C73" s="122">
        <v>1</v>
      </c>
      <c r="D73" s="122">
        <v>1</v>
      </c>
      <c r="E73" s="122">
        <v>9</v>
      </c>
      <c r="F73" s="122">
        <v>5</v>
      </c>
      <c r="K73" s="122" t="s">
        <v>467</v>
      </c>
      <c r="P73" s="574">
        <f>'Formato 6 a)'!B80</f>
        <v>0</v>
      </c>
      <c r="Q73" s="574">
        <f>'Formato 6 a)'!C80</f>
        <v>0</v>
      </c>
      <c r="R73" s="574">
        <f>'Formato 6 a)'!D80</f>
        <v>0</v>
      </c>
      <c r="S73" s="574">
        <f>'Formato 6 a)'!E80</f>
        <v>0</v>
      </c>
      <c r="T73" s="574">
        <f>'Formato 6 a)'!F80</f>
        <v>0</v>
      </c>
      <c r="U73" s="574">
        <f>'Formato 6 a)'!G80</f>
        <v>0</v>
      </c>
    </row>
    <row r="74" spans="1:21" x14ac:dyDescent="0.25">
      <c r="A74" s="542" t="str">
        <f t="shared" si="1"/>
        <v>6,1,1,9,6,0,0</v>
      </c>
      <c r="B74" s="122">
        <v>6</v>
      </c>
      <c r="C74" s="122">
        <v>1</v>
      </c>
      <c r="D74" s="122">
        <v>1</v>
      </c>
      <c r="E74" s="122">
        <v>9</v>
      </c>
      <c r="F74" s="122">
        <v>6</v>
      </c>
      <c r="K74" s="122" t="s">
        <v>468</v>
      </c>
      <c r="P74" s="574">
        <f>'Formato 6 a)'!B81</f>
        <v>0</v>
      </c>
      <c r="Q74" s="574">
        <f>'Formato 6 a)'!C81</f>
        <v>0</v>
      </c>
      <c r="R74" s="574">
        <f>'Formato 6 a)'!D81</f>
        <v>0</v>
      </c>
      <c r="S74" s="574">
        <f>'Formato 6 a)'!E81</f>
        <v>0</v>
      </c>
      <c r="T74" s="574">
        <f>'Formato 6 a)'!F81</f>
        <v>0</v>
      </c>
      <c r="U74" s="574">
        <f>'Formato 6 a)'!G81</f>
        <v>0</v>
      </c>
    </row>
    <row r="75" spans="1:21" x14ac:dyDescent="0.25">
      <c r="A75" s="542" t="str">
        <f t="shared" si="1"/>
        <v>6,1,1,9,7,0,0</v>
      </c>
      <c r="B75" s="122">
        <v>6</v>
      </c>
      <c r="C75" s="122">
        <v>1</v>
      </c>
      <c r="D75" s="122">
        <v>1</v>
      </c>
      <c r="E75" s="122">
        <v>9</v>
      </c>
      <c r="F75" s="122">
        <v>7</v>
      </c>
      <c r="K75" s="122" t="s">
        <v>577</v>
      </c>
      <c r="P75" s="574">
        <f>'Formato 6 a)'!B82</f>
        <v>0</v>
      </c>
      <c r="Q75" s="574">
        <f>'Formato 6 a)'!C82</f>
        <v>0</v>
      </c>
      <c r="R75" s="574">
        <f>'Formato 6 a)'!D82</f>
        <v>0</v>
      </c>
      <c r="S75" s="574">
        <f>'Formato 6 a)'!E82</f>
        <v>0</v>
      </c>
      <c r="T75" s="574">
        <f>'Formato 6 a)'!F82</f>
        <v>0</v>
      </c>
      <c r="U75" s="574">
        <f>'Formato 6 a)'!G82</f>
        <v>0</v>
      </c>
    </row>
    <row r="76" spans="1:21" x14ac:dyDescent="0.25">
      <c r="A76" s="542" t="str">
        <f t="shared" si="1"/>
        <v>6,1,2,0,0,0,0</v>
      </c>
      <c r="B76" s="122">
        <v>6</v>
      </c>
      <c r="C76" s="122">
        <v>1</v>
      </c>
      <c r="D76" s="122">
        <v>2</v>
      </c>
      <c r="I76" s="122" t="s">
        <v>3669</v>
      </c>
      <c r="P76" s="122">
        <f>'Formato 6 a)'!B84</f>
        <v>0</v>
      </c>
      <c r="Q76" s="122">
        <f>'Formato 6 a)'!C84</f>
        <v>0</v>
      </c>
      <c r="R76" s="122">
        <f>'Formato 6 a)'!D84</f>
        <v>0</v>
      </c>
      <c r="S76" s="122">
        <f>'Formato 6 a)'!E84</f>
        <v>0</v>
      </c>
      <c r="T76" s="122">
        <f>'Formato 6 a)'!F84</f>
        <v>0</v>
      </c>
      <c r="U76" s="122">
        <f>'Formato 6 a)'!G84</f>
        <v>0</v>
      </c>
    </row>
    <row r="77" spans="1:21" x14ac:dyDescent="0.25">
      <c r="A77" s="542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122">
        <v>6</v>
      </c>
      <c r="C77" s="122">
        <v>1</v>
      </c>
      <c r="D77" s="122">
        <v>2</v>
      </c>
      <c r="E77" s="122">
        <v>1</v>
      </c>
      <c r="J77" s="122" t="s">
        <v>67</v>
      </c>
      <c r="P77" s="122">
        <f>'Formato 6 a)'!B85</f>
        <v>0</v>
      </c>
      <c r="Q77" s="122">
        <f>'Formato 6 a)'!C85</f>
        <v>0</v>
      </c>
      <c r="R77" s="122">
        <f>'Formato 6 a)'!D85</f>
        <v>0</v>
      </c>
      <c r="S77" s="122">
        <f>'Formato 6 a)'!E85</f>
        <v>0</v>
      </c>
      <c r="T77" s="122">
        <f>'Formato 6 a)'!F85</f>
        <v>0</v>
      </c>
      <c r="U77" s="122">
        <f>'Formato 6 a)'!G85</f>
        <v>0</v>
      </c>
    </row>
    <row r="78" spans="1:21" x14ac:dyDescent="0.25">
      <c r="A78" s="542" t="str">
        <f t="shared" si="2"/>
        <v>6,1,2,1,1,0,0</v>
      </c>
      <c r="B78" s="122">
        <v>6</v>
      </c>
      <c r="C78" s="122">
        <v>1</v>
      </c>
      <c r="D78" s="122">
        <v>2</v>
      </c>
      <c r="E78" s="122">
        <v>1</v>
      </c>
      <c r="F78" s="122">
        <v>1</v>
      </c>
      <c r="K78" s="122" t="s">
        <v>401</v>
      </c>
      <c r="P78" s="122">
        <f>'Formato 6 a)'!B86</f>
        <v>0</v>
      </c>
      <c r="Q78" s="122">
        <f>'Formato 6 a)'!C86</f>
        <v>0</v>
      </c>
      <c r="R78" s="122">
        <f>'Formato 6 a)'!D86</f>
        <v>0</v>
      </c>
      <c r="S78" s="122">
        <f>'Formato 6 a)'!E86</f>
        <v>0</v>
      </c>
      <c r="T78" s="122">
        <f>'Formato 6 a)'!F86</f>
        <v>0</v>
      </c>
      <c r="U78" s="122">
        <f>'Formato 6 a)'!G86</f>
        <v>0</v>
      </c>
    </row>
    <row r="79" spans="1:21" x14ac:dyDescent="0.25">
      <c r="A79" s="542" t="str">
        <f t="shared" si="2"/>
        <v>6,1,2,1,2,0,0</v>
      </c>
      <c r="B79" s="122">
        <v>6</v>
      </c>
      <c r="C79" s="122">
        <v>1</v>
      </c>
      <c r="D79" s="122">
        <v>2</v>
      </c>
      <c r="E79" s="122">
        <v>1</v>
      </c>
      <c r="F79" s="122">
        <v>2</v>
      </c>
      <c r="K79" s="122" t="s">
        <v>402</v>
      </c>
      <c r="P79" s="122">
        <f>'Formato 6 a)'!B87</f>
        <v>0</v>
      </c>
      <c r="Q79" s="122">
        <f>'Formato 6 a)'!C87</f>
        <v>0</v>
      </c>
      <c r="R79" s="122">
        <f>'Formato 6 a)'!D87</f>
        <v>0</v>
      </c>
      <c r="S79" s="122">
        <f>'Formato 6 a)'!E87</f>
        <v>0</v>
      </c>
      <c r="T79" s="122">
        <f>'Formato 6 a)'!F87</f>
        <v>0</v>
      </c>
      <c r="U79" s="122">
        <f>'Formato 6 a)'!G87</f>
        <v>0</v>
      </c>
    </row>
    <row r="80" spans="1:21" x14ac:dyDescent="0.25">
      <c r="A80" s="542" t="str">
        <f t="shared" si="2"/>
        <v>6,1,2,1,3,0,0</v>
      </c>
      <c r="B80" s="122">
        <v>6</v>
      </c>
      <c r="C80" s="122">
        <v>1</v>
      </c>
      <c r="D80" s="122">
        <v>2</v>
      </c>
      <c r="E80" s="122">
        <v>1</v>
      </c>
      <c r="F80" s="122">
        <v>3</v>
      </c>
      <c r="K80" s="122" t="s">
        <v>403</v>
      </c>
      <c r="P80" s="122">
        <f>'Formato 6 a)'!B88</f>
        <v>0</v>
      </c>
      <c r="Q80" s="122">
        <f>'Formato 6 a)'!C88</f>
        <v>0</v>
      </c>
      <c r="R80" s="122">
        <f>'Formato 6 a)'!D88</f>
        <v>0</v>
      </c>
      <c r="S80" s="122">
        <f>'Formato 6 a)'!E88</f>
        <v>0</v>
      </c>
      <c r="T80" s="122">
        <f>'Formato 6 a)'!F88</f>
        <v>0</v>
      </c>
      <c r="U80" s="122">
        <f>'Formato 6 a)'!G88</f>
        <v>0</v>
      </c>
    </row>
    <row r="81" spans="1:21" x14ac:dyDescent="0.25">
      <c r="A81" s="542" t="str">
        <f t="shared" si="2"/>
        <v>6,1,2,1,4,0,0</v>
      </c>
      <c r="B81" s="122">
        <v>6</v>
      </c>
      <c r="C81" s="122">
        <v>1</v>
      </c>
      <c r="D81" s="122">
        <v>2</v>
      </c>
      <c r="E81" s="122">
        <v>1</v>
      </c>
      <c r="F81" s="122">
        <v>4</v>
      </c>
      <c r="K81" s="122" t="s">
        <v>404</v>
      </c>
      <c r="P81" s="122">
        <f>'Formato 6 a)'!B89</f>
        <v>0</v>
      </c>
      <c r="Q81" s="122">
        <f>'Formato 6 a)'!C89</f>
        <v>0</v>
      </c>
      <c r="R81" s="122">
        <f>'Formato 6 a)'!D89</f>
        <v>0</v>
      </c>
      <c r="S81" s="122">
        <f>'Formato 6 a)'!E89</f>
        <v>0</v>
      </c>
      <c r="T81" s="122">
        <f>'Formato 6 a)'!F89</f>
        <v>0</v>
      </c>
      <c r="U81" s="122">
        <f>'Formato 6 a)'!G89</f>
        <v>0</v>
      </c>
    </row>
    <row r="82" spans="1:21" x14ac:dyDescent="0.25">
      <c r="A82" s="542" t="str">
        <f t="shared" si="2"/>
        <v>6,1,2,1,5,0,0</v>
      </c>
      <c r="B82" s="122">
        <v>6</v>
      </c>
      <c r="C82" s="122">
        <v>1</v>
      </c>
      <c r="D82" s="122">
        <v>2</v>
      </c>
      <c r="E82" s="122">
        <v>1</v>
      </c>
      <c r="F82" s="122">
        <v>5</v>
      </c>
      <c r="K82" s="122" t="s">
        <v>405</v>
      </c>
      <c r="P82" s="122">
        <f>'Formato 6 a)'!B90</f>
        <v>0</v>
      </c>
      <c r="Q82" s="122">
        <f>'Formato 6 a)'!C90</f>
        <v>0</v>
      </c>
      <c r="R82" s="122">
        <f>'Formato 6 a)'!D90</f>
        <v>0</v>
      </c>
      <c r="S82" s="122">
        <f>'Formato 6 a)'!E90</f>
        <v>0</v>
      </c>
      <c r="T82" s="122">
        <f>'Formato 6 a)'!F90</f>
        <v>0</v>
      </c>
      <c r="U82" s="122">
        <f>'Formato 6 a)'!G90</f>
        <v>0</v>
      </c>
    </row>
    <row r="83" spans="1:21" x14ac:dyDescent="0.25">
      <c r="A83" s="542" t="str">
        <f t="shared" si="2"/>
        <v>6,1,2,1,6,0,0</v>
      </c>
      <c r="B83" s="122">
        <v>6</v>
      </c>
      <c r="C83" s="122">
        <v>1</v>
      </c>
      <c r="D83" s="122">
        <v>2</v>
      </c>
      <c r="E83" s="122">
        <v>1</v>
      </c>
      <c r="F83" s="122">
        <v>6</v>
      </c>
      <c r="K83" s="122" t="s">
        <v>738</v>
      </c>
      <c r="P83" s="122">
        <f>'Formato 6 a)'!B91</f>
        <v>0</v>
      </c>
      <c r="Q83" s="122">
        <f>'Formato 6 a)'!C91</f>
        <v>0</v>
      </c>
      <c r="R83" s="122">
        <f>'Formato 6 a)'!D91</f>
        <v>0</v>
      </c>
      <c r="S83" s="122">
        <f>'Formato 6 a)'!E91</f>
        <v>0</v>
      </c>
      <c r="T83" s="122">
        <f>'Formato 6 a)'!F91</f>
        <v>0</v>
      </c>
      <c r="U83" s="122">
        <f>'Formato 6 a)'!G91</f>
        <v>0</v>
      </c>
    </row>
    <row r="84" spans="1:21" x14ac:dyDescent="0.25">
      <c r="A84" s="542" t="str">
        <f t="shared" si="2"/>
        <v>6,1,2,1,7,0,0</v>
      </c>
      <c r="B84" s="122">
        <v>6</v>
      </c>
      <c r="C84" s="122">
        <v>1</v>
      </c>
      <c r="D84" s="122">
        <v>2</v>
      </c>
      <c r="E84" s="122">
        <v>1</v>
      </c>
      <c r="F84" s="122">
        <v>7</v>
      </c>
      <c r="K84" s="122" t="s">
        <v>406</v>
      </c>
      <c r="P84" s="122">
        <f>'Formato 6 a)'!B92</f>
        <v>0</v>
      </c>
      <c r="Q84" s="122">
        <f>'Formato 6 a)'!C92</f>
        <v>0</v>
      </c>
      <c r="R84" s="122">
        <f>'Formato 6 a)'!D92</f>
        <v>0</v>
      </c>
      <c r="S84" s="122">
        <f>'Formato 6 a)'!E92</f>
        <v>0</v>
      </c>
      <c r="T84" s="122">
        <f>'Formato 6 a)'!F92</f>
        <v>0</v>
      </c>
      <c r="U84" s="122">
        <f>'Formato 6 a)'!G92</f>
        <v>0</v>
      </c>
    </row>
    <row r="85" spans="1:21" x14ac:dyDescent="0.25">
      <c r="A85" s="542" t="str">
        <f t="shared" si="2"/>
        <v>6,1,2,2,0,0,0</v>
      </c>
      <c r="B85" s="122">
        <v>6</v>
      </c>
      <c r="C85" s="122">
        <v>1</v>
      </c>
      <c r="D85" s="122">
        <v>2</v>
      </c>
      <c r="E85" s="122">
        <v>2</v>
      </c>
      <c r="J85" s="122" t="s">
        <v>68</v>
      </c>
      <c r="P85" s="122">
        <f>'Formato 6 a)'!B93</f>
        <v>0</v>
      </c>
      <c r="Q85" s="122">
        <f>'Formato 6 a)'!C93</f>
        <v>0</v>
      </c>
      <c r="R85" s="122">
        <f>'Formato 6 a)'!D93</f>
        <v>0</v>
      </c>
      <c r="S85" s="122">
        <f>'Formato 6 a)'!E93</f>
        <v>0</v>
      </c>
      <c r="T85" s="122">
        <f>'Formato 6 a)'!F93</f>
        <v>0</v>
      </c>
      <c r="U85" s="122">
        <f>'Formato 6 a)'!G93</f>
        <v>0</v>
      </c>
    </row>
    <row r="86" spans="1:21" x14ac:dyDescent="0.25">
      <c r="A86" s="542" t="str">
        <f t="shared" si="2"/>
        <v>6,1,2,2,1,0,0</v>
      </c>
      <c r="B86" s="122">
        <v>6</v>
      </c>
      <c r="C86" s="122">
        <v>1</v>
      </c>
      <c r="D86" s="122">
        <v>2</v>
      </c>
      <c r="E86" s="122">
        <v>2</v>
      </c>
      <c r="F86" s="122">
        <v>1</v>
      </c>
      <c r="K86" s="122" t="s">
        <v>407</v>
      </c>
      <c r="P86" s="122">
        <f>'Formato 6 a)'!B94</f>
        <v>0</v>
      </c>
      <c r="Q86" s="122">
        <f>'Formato 6 a)'!C94</f>
        <v>0</v>
      </c>
      <c r="R86" s="122">
        <f>'Formato 6 a)'!D94</f>
        <v>0</v>
      </c>
      <c r="S86" s="122">
        <f>'Formato 6 a)'!E94</f>
        <v>0</v>
      </c>
      <c r="T86" s="122">
        <f>'Formato 6 a)'!F94</f>
        <v>0</v>
      </c>
      <c r="U86" s="122">
        <f>'Formato 6 a)'!G94</f>
        <v>0</v>
      </c>
    </row>
    <row r="87" spans="1:21" x14ac:dyDescent="0.25">
      <c r="A87" s="542" t="str">
        <f t="shared" si="2"/>
        <v>6,1,2,2,2,0,0</v>
      </c>
      <c r="B87" s="122">
        <v>6</v>
      </c>
      <c r="C87" s="122">
        <v>1</v>
      </c>
      <c r="D87" s="122">
        <v>2</v>
      </c>
      <c r="E87" s="122">
        <v>2</v>
      </c>
      <c r="F87" s="122">
        <v>2</v>
      </c>
      <c r="K87" s="122" t="s">
        <v>408</v>
      </c>
      <c r="P87" s="122">
        <f>'Formato 6 a)'!B95</f>
        <v>0</v>
      </c>
      <c r="Q87" s="122">
        <f>'Formato 6 a)'!C95</f>
        <v>0</v>
      </c>
      <c r="R87" s="122">
        <f>'Formato 6 a)'!D95</f>
        <v>0</v>
      </c>
      <c r="S87" s="122">
        <f>'Formato 6 a)'!E95</f>
        <v>0</v>
      </c>
      <c r="T87" s="122">
        <f>'Formato 6 a)'!F95</f>
        <v>0</v>
      </c>
      <c r="U87" s="122">
        <f>'Formato 6 a)'!G95</f>
        <v>0</v>
      </c>
    </row>
    <row r="88" spans="1:21" x14ac:dyDescent="0.25">
      <c r="A88" s="542" t="str">
        <f t="shared" si="2"/>
        <v>6,1,2,2,3,0,0</v>
      </c>
      <c r="B88" s="122">
        <v>6</v>
      </c>
      <c r="C88" s="122">
        <v>1</v>
      </c>
      <c r="D88" s="122">
        <v>2</v>
      </c>
      <c r="E88" s="122">
        <v>2</v>
      </c>
      <c r="F88" s="122">
        <v>3</v>
      </c>
      <c r="K88" s="122" t="s">
        <v>409</v>
      </c>
      <c r="P88" s="122">
        <f>'Formato 6 a)'!B96</f>
        <v>0</v>
      </c>
      <c r="Q88" s="122">
        <f>'Formato 6 a)'!C96</f>
        <v>0</v>
      </c>
      <c r="R88" s="122">
        <f>'Formato 6 a)'!D96</f>
        <v>0</v>
      </c>
      <c r="S88" s="122">
        <f>'Formato 6 a)'!E96</f>
        <v>0</v>
      </c>
      <c r="T88" s="122">
        <f>'Formato 6 a)'!F96</f>
        <v>0</v>
      </c>
      <c r="U88" s="122">
        <f>'Formato 6 a)'!G96</f>
        <v>0</v>
      </c>
    </row>
    <row r="89" spans="1:21" x14ac:dyDescent="0.25">
      <c r="A89" s="542" t="str">
        <f t="shared" si="2"/>
        <v>6,1,2,2,4,0,0</v>
      </c>
      <c r="B89" s="122">
        <v>6</v>
      </c>
      <c r="C89" s="122">
        <v>1</v>
      </c>
      <c r="D89" s="122">
        <v>2</v>
      </c>
      <c r="E89" s="122">
        <v>2</v>
      </c>
      <c r="F89" s="122">
        <v>4</v>
      </c>
      <c r="K89" s="122" t="s">
        <v>410</v>
      </c>
      <c r="P89" s="122">
        <f>'Formato 6 a)'!B97</f>
        <v>0</v>
      </c>
      <c r="Q89" s="122">
        <f>'Formato 6 a)'!C97</f>
        <v>0</v>
      </c>
      <c r="R89" s="122">
        <f>'Formato 6 a)'!D97</f>
        <v>0</v>
      </c>
      <c r="S89" s="122">
        <f>'Formato 6 a)'!E97</f>
        <v>0</v>
      </c>
      <c r="T89" s="122">
        <f>'Formato 6 a)'!F97</f>
        <v>0</v>
      </c>
      <c r="U89" s="122">
        <f>'Formato 6 a)'!G97</f>
        <v>0</v>
      </c>
    </row>
    <row r="90" spans="1:21" x14ac:dyDescent="0.25">
      <c r="A90" s="542" t="str">
        <f t="shared" si="2"/>
        <v>6,1,2,2,5,0,0</v>
      </c>
      <c r="B90" s="122">
        <v>6</v>
      </c>
      <c r="C90" s="122">
        <v>1</v>
      </c>
      <c r="D90" s="122">
        <v>2</v>
      </c>
      <c r="E90" s="122">
        <v>2</v>
      </c>
      <c r="F90" s="122">
        <v>5</v>
      </c>
      <c r="K90" s="122" t="s">
        <v>411</v>
      </c>
      <c r="P90" s="122">
        <f>'Formato 6 a)'!B98</f>
        <v>0</v>
      </c>
      <c r="Q90" s="122">
        <f>'Formato 6 a)'!C98</f>
        <v>0</v>
      </c>
      <c r="R90" s="122">
        <f>'Formato 6 a)'!D98</f>
        <v>0</v>
      </c>
      <c r="S90" s="122">
        <f>'Formato 6 a)'!E98</f>
        <v>0</v>
      </c>
      <c r="T90" s="122">
        <f>'Formato 6 a)'!F98</f>
        <v>0</v>
      </c>
      <c r="U90" s="122">
        <f>'Formato 6 a)'!G98</f>
        <v>0</v>
      </c>
    </row>
    <row r="91" spans="1:21" x14ac:dyDescent="0.25">
      <c r="A91" s="542" t="str">
        <f t="shared" si="2"/>
        <v>6,1,2,2,6,0,0</v>
      </c>
      <c r="B91" s="122">
        <v>6</v>
      </c>
      <c r="C91" s="122">
        <v>1</v>
      </c>
      <c r="D91" s="122">
        <v>2</v>
      </c>
      <c r="E91" s="122">
        <v>2</v>
      </c>
      <c r="F91" s="122">
        <v>6</v>
      </c>
      <c r="K91" s="122" t="s">
        <v>412</v>
      </c>
      <c r="P91" s="122">
        <f>'Formato 6 a)'!B99</f>
        <v>0</v>
      </c>
      <c r="Q91" s="122">
        <f>'Formato 6 a)'!C99</f>
        <v>0</v>
      </c>
      <c r="R91" s="122">
        <f>'Formato 6 a)'!D99</f>
        <v>0</v>
      </c>
      <c r="S91" s="122">
        <f>'Formato 6 a)'!E99</f>
        <v>0</v>
      </c>
      <c r="T91" s="122">
        <f>'Formato 6 a)'!F99</f>
        <v>0</v>
      </c>
      <c r="U91" s="122">
        <f>'Formato 6 a)'!G99</f>
        <v>0</v>
      </c>
    </row>
    <row r="92" spans="1:21" x14ac:dyDescent="0.25">
      <c r="A92" s="542" t="str">
        <f t="shared" si="2"/>
        <v>6,1,2,2,7,0,0</v>
      </c>
      <c r="B92" s="122">
        <v>6</v>
      </c>
      <c r="C92" s="122">
        <v>1</v>
      </c>
      <c r="D92" s="122">
        <v>2</v>
      </c>
      <c r="E92" s="122">
        <v>2</v>
      </c>
      <c r="F92" s="122">
        <v>7</v>
      </c>
      <c r="K92" s="122" t="s">
        <v>413</v>
      </c>
      <c r="P92" s="122">
        <f>'Formato 6 a)'!B100</f>
        <v>0</v>
      </c>
      <c r="Q92" s="122">
        <f>'Formato 6 a)'!C100</f>
        <v>0</v>
      </c>
      <c r="R92" s="122">
        <f>'Formato 6 a)'!D100</f>
        <v>0</v>
      </c>
      <c r="S92" s="122">
        <f>'Formato 6 a)'!E100</f>
        <v>0</v>
      </c>
      <c r="T92" s="122">
        <f>'Formato 6 a)'!F100</f>
        <v>0</v>
      </c>
      <c r="U92" s="122">
        <f>'Formato 6 a)'!G100</f>
        <v>0</v>
      </c>
    </row>
    <row r="93" spans="1:21" x14ac:dyDescent="0.25">
      <c r="A93" s="542" t="str">
        <f t="shared" si="2"/>
        <v>6,1,2,2,8,0,0</v>
      </c>
      <c r="B93" s="122">
        <v>6</v>
      </c>
      <c r="C93" s="122">
        <v>1</v>
      </c>
      <c r="D93" s="122">
        <v>2</v>
      </c>
      <c r="E93" s="122">
        <v>2</v>
      </c>
      <c r="F93" s="122">
        <v>8</v>
      </c>
      <c r="K93" s="122" t="s">
        <v>740</v>
      </c>
      <c r="P93" s="122">
        <f>'Formato 6 a)'!B101</f>
        <v>0</v>
      </c>
      <c r="Q93" s="122">
        <f>'Formato 6 a)'!C101</f>
        <v>0</v>
      </c>
      <c r="R93" s="122">
        <f>'Formato 6 a)'!D101</f>
        <v>0</v>
      </c>
      <c r="S93" s="122">
        <f>'Formato 6 a)'!E101</f>
        <v>0</v>
      </c>
      <c r="T93" s="122">
        <f>'Formato 6 a)'!F101</f>
        <v>0</v>
      </c>
      <c r="U93" s="122">
        <f>'Formato 6 a)'!G101</f>
        <v>0</v>
      </c>
    </row>
    <row r="94" spans="1:21" x14ac:dyDescent="0.25">
      <c r="A94" s="542" t="str">
        <f t="shared" si="2"/>
        <v>6,1,2,2,9,0,0</v>
      </c>
      <c r="B94" s="122">
        <v>6</v>
      </c>
      <c r="C94" s="122">
        <v>1</v>
      </c>
      <c r="D94" s="122">
        <v>2</v>
      </c>
      <c r="E94" s="122">
        <v>2</v>
      </c>
      <c r="F94" s="122">
        <v>9</v>
      </c>
      <c r="K94" s="122" t="s">
        <v>415</v>
      </c>
      <c r="P94" s="122">
        <f>'Formato 6 a)'!B102</f>
        <v>0</v>
      </c>
      <c r="Q94" s="122">
        <f>'Formato 6 a)'!C102</f>
        <v>0</v>
      </c>
      <c r="R94" s="122">
        <f>'Formato 6 a)'!D102</f>
        <v>0</v>
      </c>
      <c r="S94" s="122">
        <f>'Formato 6 a)'!E102</f>
        <v>0</v>
      </c>
      <c r="T94" s="122">
        <f>'Formato 6 a)'!F102</f>
        <v>0</v>
      </c>
      <c r="U94" s="122">
        <f>'Formato 6 a)'!G102</f>
        <v>0</v>
      </c>
    </row>
    <row r="95" spans="1:21" x14ac:dyDescent="0.25">
      <c r="A95" s="542" t="str">
        <f t="shared" si="2"/>
        <v>6,1,2,3,0,0,0</v>
      </c>
      <c r="B95" s="122">
        <v>6</v>
      </c>
      <c r="C95" s="122">
        <v>1</v>
      </c>
      <c r="D95" s="122">
        <v>2</v>
      </c>
      <c r="E95" s="122">
        <v>3</v>
      </c>
      <c r="J95" s="122" t="s">
        <v>69</v>
      </c>
      <c r="P95" s="122">
        <f>'Formato 6 a)'!B103</f>
        <v>0</v>
      </c>
      <c r="Q95" s="122">
        <f>'Formato 6 a)'!C103</f>
        <v>0</v>
      </c>
      <c r="R95" s="122">
        <f>'Formato 6 a)'!D103</f>
        <v>0</v>
      </c>
      <c r="S95" s="122">
        <f>'Formato 6 a)'!E103</f>
        <v>0</v>
      </c>
      <c r="T95" s="122">
        <f>'Formato 6 a)'!F103</f>
        <v>0</v>
      </c>
      <c r="U95" s="122">
        <f>'Formato 6 a)'!G103</f>
        <v>0</v>
      </c>
    </row>
    <row r="96" spans="1:21" x14ac:dyDescent="0.25">
      <c r="A96" s="542" t="str">
        <f t="shared" si="2"/>
        <v>6,1,2,3,1,0,0</v>
      </c>
      <c r="B96" s="122">
        <v>6</v>
      </c>
      <c r="C96" s="122">
        <v>1</v>
      </c>
      <c r="D96" s="122">
        <v>2</v>
      </c>
      <c r="E96" s="122">
        <v>3</v>
      </c>
      <c r="F96" s="122">
        <v>1</v>
      </c>
      <c r="K96" s="122" t="s">
        <v>416</v>
      </c>
      <c r="P96" s="122">
        <f>'Formato 6 a)'!B104</f>
        <v>0</v>
      </c>
      <c r="Q96" s="122">
        <f>'Formato 6 a)'!C104</f>
        <v>0</v>
      </c>
      <c r="R96" s="122">
        <f>'Formato 6 a)'!D104</f>
        <v>0</v>
      </c>
      <c r="S96" s="122">
        <f>'Formato 6 a)'!E104</f>
        <v>0</v>
      </c>
      <c r="T96" s="122">
        <f>'Formato 6 a)'!F104</f>
        <v>0</v>
      </c>
      <c r="U96" s="122">
        <f>'Formato 6 a)'!G104</f>
        <v>0</v>
      </c>
    </row>
    <row r="97" spans="1:21" x14ac:dyDescent="0.25">
      <c r="A97" s="542" t="str">
        <f t="shared" si="2"/>
        <v>6,1,2,3,2,0,0</v>
      </c>
      <c r="B97" s="122">
        <v>6</v>
      </c>
      <c r="C97" s="122">
        <v>1</v>
      </c>
      <c r="D97" s="122">
        <v>2</v>
      </c>
      <c r="E97" s="122">
        <v>3</v>
      </c>
      <c r="F97" s="122">
        <v>2</v>
      </c>
      <c r="K97" s="122" t="s">
        <v>417</v>
      </c>
      <c r="P97" s="122">
        <f>'Formato 6 a)'!B105</f>
        <v>0</v>
      </c>
      <c r="Q97" s="122">
        <f>'Formato 6 a)'!C105</f>
        <v>0</v>
      </c>
      <c r="R97" s="122">
        <f>'Formato 6 a)'!D105</f>
        <v>0</v>
      </c>
      <c r="S97" s="122">
        <f>'Formato 6 a)'!E105</f>
        <v>0</v>
      </c>
      <c r="T97" s="122">
        <f>'Formato 6 a)'!F105</f>
        <v>0</v>
      </c>
      <c r="U97" s="122">
        <f>'Formato 6 a)'!G105</f>
        <v>0</v>
      </c>
    </row>
    <row r="98" spans="1:21" x14ac:dyDescent="0.25">
      <c r="A98" s="542" t="str">
        <f t="shared" si="2"/>
        <v>6,1,2,3,3,0,0</v>
      </c>
      <c r="B98" s="122">
        <v>6</v>
      </c>
      <c r="C98" s="122">
        <v>1</v>
      </c>
      <c r="D98" s="122">
        <v>2</v>
      </c>
      <c r="E98" s="122">
        <v>3</v>
      </c>
      <c r="F98" s="122">
        <v>3</v>
      </c>
      <c r="K98" s="122" t="s">
        <v>741</v>
      </c>
      <c r="P98" s="122">
        <f>'Formato 6 a)'!B106</f>
        <v>0</v>
      </c>
      <c r="Q98" s="122">
        <f>'Formato 6 a)'!C106</f>
        <v>0</v>
      </c>
      <c r="R98" s="122">
        <f>'Formato 6 a)'!D106</f>
        <v>0</v>
      </c>
      <c r="S98" s="122">
        <f>'Formato 6 a)'!E106</f>
        <v>0</v>
      </c>
      <c r="T98" s="122">
        <f>'Formato 6 a)'!F106</f>
        <v>0</v>
      </c>
      <c r="U98" s="122">
        <f>'Formato 6 a)'!G106</f>
        <v>0</v>
      </c>
    </row>
    <row r="99" spans="1:21" x14ac:dyDescent="0.25">
      <c r="A99" s="542" t="str">
        <f t="shared" si="2"/>
        <v>6,1,2,3,4,0,0</v>
      </c>
      <c r="B99" s="122">
        <v>6</v>
      </c>
      <c r="C99" s="122">
        <v>1</v>
      </c>
      <c r="D99" s="122">
        <v>2</v>
      </c>
      <c r="E99" s="122">
        <v>3</v>
      </c>
      <c r="F99" s="122">
        <v>4</v>
      </c>
      <c r="K99" s="122" t="s">
        <v>419</v>
      </c>
      <c r="P99" s="122">
        <f>'Formato 6 a)'!B107</f>
        <v>0</v>
      </c>
      <c r="Q99" s="122">
        <f>'Formato 6 a)'!C107</f>
        <v>0</v>
      </c>
      <c r="R99" s="122">
        <f>'Formato 6 a)'!D107</f>
        <v>0</v>
      </c>
      <c r="S99" s="122">
        <f>'Formato 6 a)'!E107</f>
        <v>0</v>
      </c>
      <c r="T99" s="122">
        <f>'Formato 6 a)'!F107</f>
        <v>0</v>
      </c>
      <c r="U99" s="122">
        <f>'Formato 6 a)'!G107</f>
        <v>0</v>
      </c>
    </row>
    <row r="100" spans="1:21" x14ac:dyDescent="0.25">
      <c r="A100" s="542" t="str">
        <f t="shared" si="2"/>
        <v>6,1,2,3,5,0,0</v>
      </c>
      <c r="B100" s="122">
        <v>6</v>
      </c>
      <c r="C100" s="122">
        <v>1</v>
      </c>
      <c r="D100" s="122">
        <v>2</v>
      </c>
      <c r="E100" s="122">
        <v>3</v>
      </c>
      <c r="F100" s="122">
        <v>5</v>
      </c>
      <c r="K100" s="122" t="s">
        <v>420</v>
      </c>
      <c r="P100" s="122">
        <f>'Formato 6 a)'!B108</f>
        <v>0</v>
      </c>
      <c r="Q100" s="122">
        <f>'Formato 6 a)'!C108</f>
        <v>0</v>
      </c>
      <c r="R100" s="122">
        <f>'Formato 6 a)'!D108</f>
        <v>0</v>
      </c>
      <c r="S100" s="122">
        <f>'Formato 6 a)'!E108</f>
        <v>0</v>
      </c>
      <c r="T100" s="122">
        <f>'Formato 6 a)'!F108</f>
        <v>0</v>
      </c>
      <c r="U100" s="122">
        <f>'Formato 6 a)'!G108</f>
        <v>0</v>
      </c>
    </row>
    <row r="101" spans="1:21" x14ac:dyDescent="0.25">
      <c r="A101" s="542" t="str">
        <f t="shared" si="2"/>
        <v>6,1,2,3,6,0,0</v>
      </c>
      <c r="B101" s="122">
        <v>6</v>
      </c>
      <c r="C101" s="122">
        <v>1</v>
      </c>
      <c r="D101" s="122">
        <v>2</v>
      </c>
      <c r="E101" s="122">
        <v>3</v>
      </c>
      <c r="F101" s="122">
        <v>6</v>
      </c>
      <c r="K101" s="122" t="s">
        <v>421</v>
      </c>
      <c r="P101" s="122">
        <f>'Formato 6 a)'!B109</f>
        <v>0</v>
      </c>
      <c r="Q101" s="122">
        <f>'Formato 6 a)'!C109</f>
        <v>0</v>
      </c>
      <c r="R101" s="122">
        <f>'Formato 6 a)'!D109</f>
        <v>0</v>
      </c>
      <c r="S101" s="122">
        <f>'Formato 6 a)'!E109</f>
        <v>0</v>
      </c>
      <c r="T101" s="122">
        <f>'Formato 6 a)'!F109</f>
        <v>0</v>
      </c>
      <c r="U101" s="122">
        <f>'Formato 6 a)'!G109</f>
        <v>0</v>
      </c>
    </row>
    <row r="102" spans="1:21" x14ac:dyDescent="0.25">
      <c r="A102" s="542" t="str">
        <f t="shared" si="2"/>
        <v>6,1,2,3,7,0,0</v>
      </c>
      <c r="B102" s="122">
        <v>6</v>
      </c>
      <c r="C102" s="122">
        <v>1</v>
      </c>
      <c r="D102" s="122">
        <v>2</v>
      </c>
      <c r="E102" s="122">
        <v>3</v>
      </c>
      <c r="F102" s="122">
        <v>7</v>
      </c>
      <c r="K102" s="122" t="s">
        <v>422</v>
      </c>
      <c r="P102" s="122">
        <f>'Formato 6 a)'!B110</f>
        <v>0</v>
      </c>
      <c r="Q102" s="122">
        <f>'Formato 6 a)'!C110</f>
        <v>0</v>
      </c>
      <c r="R102" s="122">
        <f>'Formato 6 a)'!D110</f>
        <v>0</v>
      </c>
      <c r="S102" s="122">
        <f>'Formato 6 a)'!E110</f>
        <v>0</v>
      </c>
      <c r="T102" s="122">
        <f>'Formato 6 a)'!F110</f>
        <v>0</v>
      </c>
      <c r="U102" s="122">
        <f>'Formato 6 a)'!G110</f>
        <v>0</v>
      </c>
    </row>
    <row r="103" spans="1:21" x14ac:dyDescent="0.25">
      <c r="A103" s="542" t="str">
        <f t="shared" si="2"/>
        <v>6,1,2,3,8,0,0</v>
      </c>
      <c r="B103" s="122">
        <v>6</v>
      </c>
      <c r="C103" s="122">
        <v>1</v>
      </c>
      <c r="D103" s="122">
        <v>2</v>
      </c>
      <c r="E103" s="122">
        <v>3</v>
      </c>
      <c r="F103" s="122">
        <v>8</v>
      </c>
      <c r="K103" s="122" t="s">
        <v>423</v>
      </c>
      <c r="P103" s="122">
        <f>'Formato 6 a)'!B111</f>
        <v>0</v>
      </c>
      <c r="Q103" s="122">
        <f>'Formato 6 a)'!C111</f>
        <v>0</v>
      </c>
      <c r="R103" s="122">
        <f>'Formato 6 a)'!D111</f>
        <v>0</v>
      </c>
      <c r="S103" s="122">
        <f>'Formato 6 a)'!E111</f>
        <v>0</v>
      </c>
      <c r="T103" s="122">
        <f>'Formato 6 a)'!F111</f>
        <v>0</v>
      </c>
      <c r="U103" s="122">
        <f>'Formato 6 a)'!G111</f>
        <v>0</v>
      </c>
    </row>
    <row r="104" spans="1:21" x14ac:dyDescent="0.25">
      <c r="A104" s="542" t="str">
        <f t="shared" si="2"/>
        <v>6,1,2,3,9,0,0</v>
      </c>
      <c r="B104" s="122">
        <v>6</v>
      </c>
      <c r="C104" s="122">
        <v>1</v>
      </c>
      <c r="D104" s="122">
        <v>2</v>
      </c>
      <c r="E104" s="122">
        <v>3</v>
      </c>
      <c r="F104" s="122">
        <v>9</v>
      </c>
      <c r="K104" s="122" t="s">
        <v>424</v>
      </c>
      <c r="P104" s="122">
        <f>'Formato 6 a)'!B112</f>
        <v>0</v>
      </c>
      <c r="Q104" s="122">
        <f>'Formato 6 a)'!C112</f>
        <v>0</v>
      </c>
      <c r="R104" s="122">
        <f>'Formato 6 a)'!D112</f>
        <v>0</v>
      </c>
      <c r="S104" s="122">
        <f>'Formato 6 a)'!E112</f>
        <v>0</v>
      </c>
      <c r="T104" s="122">
        <f>'Formato 6 a)'!F112</f>
        <v>0</v>
      </c>
      <c r="U104" s="122">
        <f>'Formato 6 a)'!G112</f>
        <v>0</v>
      </c>
    </row>
    <row r="105" spans="1:21" x14ac:dyDescent="0.25">
      <c r="A105" s="542" t="str">
        <f t="shared" si="2"/>
        <v>6,1,2,4,0,0,0</v>
      </c>
      <c r="B105" s="122">
        <v>6</v>
      </c>
      <c r="C105" s="122">
        <v>1</v>
      </c>
      <c r="D105" s="122">
        <v>2</v>
      </c>
      <c r="E105" s="122">
        <v>4</v>
      </c>
      <c r="J105" s="122" t="s">
        <v>680</v>
      </c>
      <c r="P105" s="122">
        <f>'Formato 6 a)'!B113</f>
        <v>0</v>
      </c>
      <c r="Q105" s="122">
        <f>'Formato 6 a)'!C113</f>
        <v>0</v>
      </c>
      <c r="R105" s="122">
        <f>'Formato 6 a)'!D113</f>
        <v>0</v>
      </c>
      <c r="S105" s="122">
        <f>'Formato 6 a)'!E113</f>
        <v>0</v>
      </c>
      <c r="T105" s="122">
        <f>'Formato 6 a)'!F113</f>
        <v>0</v>
      </c>
      <c r="U105" s="122">
        <f>'Formato 6 a)'!G113</f>
        <v>0</v>
      </c>
    </row>
    <row r="106" spans="1:21" x14ac:dyDescent="0.25">
      <c r="A106" s="542" t="str">
        <f t="shared" si="2"/>
        <v>6,1,2,4,1,0,0</v>
      </c>
      <c r="B106" s="122">
        <v>6</v>
      </c>
      <c r="C106" s="122">
        <v>1</v>
      </c>
      <c r="D106" s="122">
        <v>2</v>
      </c>
      <c r="E106" s="122">
        <v>4</v>
      </c>
      <c r="F106" s="122">
        <v>1</v>
      </c>
      <c r="K106" s="122" t="s">
        <v>70</v>
      </c>
      <c r="P106" s="122">
        <f>'Formato 6 a)'!B114</f>
        <v>0</v>
      </c>
      <c r="Q106" s="122">
        <f>'Formato 6 a)'!C114</f>
        <v>0</v>
      </c>
      <c r="R106" s="122">
        <f>'Formato 6 a)'!D114</f>
        <v>0</v>
      </c>
      <c r="S106" s="122">
        <f>'Formato 6 a)'!E114</f>
        <v>0</v>
      </c>
      <c r="T106" s="122">
        <f>'Formato 6 a)'!F114</f>
        <v>0</v>
      </c>
      <c r="U106" s="122">
        <f>'Formato 6 a)'!G114</f>
        <v>0</v>
      </c>
    </row>
    <row r="107" spans="1:21" x14ac:dyDescent="0.25">
      <c r="A107" s="542" t="str">
        <f t="shared" si="2"/>
        <v>6,1,2,4,2,0,0</v>
      </c>
      <c r="B107" s="122">
        <v>6</v>
      </c>
      <c r="C107" s="122">
        <v>1</v>
      </c>
      <c r="D107" s="122">
        <v>2</v>
      </c>
      <c r="E107" s="122">
        <v>4</v>
      </c>
      <c r="F107" s="122">
        <v>2</v>
      </c>
      <c r="K107" s="122" t="s">
        <v>428</v>
      </c>
      <c r="P107" s="122">
        <f>'Formato 6 a)'!B115</f>
        <v>0</v>
      </c>
      <c r="Q107" s="122">
        <f>'Formato 6 a)'!C115</f>
        <v>0</v>
      </c>
      <c r="R107" s="122">
        <f>'Formato 6 a)'!D115</f>
        <v>0</v>
      </c>
      <c r="S107" s="122">
        <f>'Formato 6 a)'!E115</f>
        <v>0</v>
      </c>
      <c r="T107" s="122">
        <f>'Formato 6 a)'!F115</f>
        <v>0</v>
      </c>
      <c r="U107" s="122">
        <f>'Formato 6 a)'!G115</f>
        <v>0</v>
      </c>
    </row>
    <row r="108" spans="1:21" x14ac:dyDescent="0.25">
      <c r="A108" s="542" t="str">
        <f t="shared" si="2"/>
        <v>6,1,2,4,3,0,0</v>
      </c>
      <c r="B108" s="122">
        <v>6</v>
      </c>
      <c r="C108" s="122">
        <v>1</v>
      </c>
      <c r="D108" s="122">
        <v>2</v>
      </c>
      <c r="E108" s="122">
        <v>4</v>
      </c>
      <c r="F108" s="122">
        <v>3</v>
      </c>
      <c r="K108" s="122" t="s">
        <v>378</v>
      </c>
      <c r="P108" s="122">
        <f>'Formato 6 a)'!B116</f>
        <v>0</v>
      </c>
      <c r="Q108" s="122">
        <f>'Formato 6 a)'!C116</f>
        <v>0</v>
      </c>
      <c r="R108" s="122">
        <f>'Formato 6 a)'!D116</f>
        <v>0</v>
      </c>
      <c r="S108" s="122">
        <f>'Formato 6 a)'!E116</f>
        <v>0</v>
      </c>
      <c r="T108" s="122">
        <f>'Formato 6 a)'!F116</f>
        <v>0</v>
      </c>
      <c r="U108" s="122">
        <f>'Formato 6 a)'!G116</f>
        <v>0</v>
      </c>
    </row>
    <row r="109" spans="1:21" x14ac:dyDescent="0.25">
      <c r="A109" s="542" t="str">
        <f t="shared" si="2"/>
        <v>6,1,2,4,4,0,0</v>
      </c>
      <c r="B109" s="122">
        <v>6</v>
      </c>
      <c r="C109" s="122">
        <v>1</v>
      </c>
      <c r="D109" s="122">
        <v>2</v>
      </c>
      <c r="E109" s="122">
        <v>4</v>
      </c>
      <c r="F109" s="122">
        <v>4</v>
      </c>
      <c r="K109" s="122" t="s">
        <v>73</v>
      </c>
      <c r="P109" s="122">
        <f>'Formato 6 a)'!B117</f>
        <v>0</v>
      </c>
      <c r="Q109" s="122">
        <f>'Formato 6 a)'!C117</f>
        <v>0</v>
      </c>
      <c r="R109" s="122">
        <f>'Formato 6 a)'!D117</f>
        <v>0</v>
      </c>
      <c r="S109" s="122">
        <f>'Formato 6 a)'!E117</f>
        <v>0</v>
      </c>
      <c r="T109" s="122">
        <f>'Formato 6 a)'!F117</f>
        <v>0</v>
      </c>
      <c r="U109" s="122">
        <f>'Formato 6 a)'!G117</f>
        <v>0</v>
      </c>
    </row>
    <row r="110" spans="1:21" x14ac:dyDescent="0.25">
      <c r="A110" s="542" t="str">
        <f t="shared" si="2"/>
        <v>6,1,2,4,5,0,0</v>
      </c>
      <c r="B110" s="122">
        <v>6</v>
      </c>
      <c r="C110" s="122">
        <v>1</v>
      </c>
      <c r="D110" s="122">
        <v>2</v>
      </c>
      <c r="E110" s="122">
        <v>4</v>
      </c>
      <c r="F110" s="122">
        <v>5</v>
      </c>
      <c r="K110" s="122" t="s">
        <v>74</v>
      </c>
      <c r="P110" s="122">
        <f>'Formato 6 a)'!B118</f>
        <v>0</v>
      </c>
      <c r="Q110" s="122">
        <f>'Formato 6 a)'!C118</f>
        <v>0</v>
      </c>
      <c r="R110" s="122">
        <f>'Formato 6 a)'!D118</f>
        <v>0</v>
      </c>
      <c r="S110" s="122">
        <f>'Formato 6 a)'!E118</f>
        <v>0</v>
      </c>
      <c r="T110" s="122">
        <f>'Formato 6 a)'!F118</f>
        <v>0</v>
      </c>
      <c r="U110" s="122">
        <f>'Formato 6 a)'!G118</f>
        <v>0</v>
      </c>
    </row>
    <row r="111" spans="1:21" x14ac:dyDescent="0.25">
      <c r="A111" s="542" t="str">
        <f t="shared" si="2"/>
        <v>6,1,2,4,6,0,0</v>
      </c>
      <c r="B111" s="122">
        <v>6</v>
      </c>
      <c r="C111" s="122">
        <v>1</v>
      </c>
      <c r="D111" s="122">
        <v>2</v>
      </c>
      <c r="E111" s="122">
        <v>4</v>
      </c>
      <c r="F111" s="122">
        <v>6</v>
      </c>
      <c r="K111" s="122" t="s">
        <v>744</v>
      </c>
      <c r="P111" s="122">
        <f>'Formato 6 a)'!B119</f>
        <v>0</v>
      </c>
      <c r="Q111" s="122">
        <f>'Formato 6 a)'!C119</f>
        <v>0</v>
      </c>
      <c r="R111" s="122">
        <f>'Formato 6 a)'!D119</f>
        <v>0</v>
      </c>
      <c r="S111" s="122">
        <f>'Formato 6 a)'!E119</f>
        <v>0</v>
      </c>
      <c r="T111" s="122">
        <f>'Formato 6 a)'!F119</f>
        <v>0</v>
      </c>
      <c r="U111" s="122">
        <f>'Formato 6 a)'!G119</f>
        <v>0</v>
      </c>
    </row>
    <row r="112" spans="1:21" x14ac:dyDescent="0.25">
      <c r="A112" s="542" t="str">
        <f t="shared" si="2"/>
        <v>6,1,2,4,7,0,0</v>
      </c>
      <c r="B112" s="122">
        <v>6</v>
      </c>
      <c r="C112" s="122">
        <v>1</v>
      </c>
      <c r="D112" s="122">
        <v>2</v>
      </c>
      <c r="E112" s="122">
        <v>4</v>
      </c>
      <c r="F112" s="122">
        <v>7</v>
      </c>
      <c r="K112" s="122" t="s">
        <v>76</v>
      </c>
      <c r="P112" s="122">
        <f>'Formato 6 a)'!B120</f>
        <v>0</v>
      </c>
      <c r="Q112" s="122">
        <f>'Formato 6 a)'!C120</f>
        <v>0</v>
      </c>
      <c r="R112" s="122">
        <f>'Formato 6 a)'!D120</f>
        <v>0</v>
      </c>
      <c r="S112" s="122">
        <f>'Formato 6 a)'!E120</f>
        <v>0</v>
      </c>
      <c r="T112" s="122">
        <f>'Formato 6 a)'!F120</f>
        <v>0</v>
      </c>
      <c r="U112" s="122">
        <f>'Formato 6 a)'!G120</f>
        <v>0</v>
      </c>
    </row>
    <row r="113" spans="1:21" x14ac:dyDescent="0.25">
      <c r="A113" s="542" t="str">
        <f t="shared" si="2"/>
        <v>6,1,2,4,8,0,0</v>
      </c>
      <c r="B113" s="122">
        <v>6</v>
      </c>
      <c r="C113" s="122">
        <v>1</v>
      </c>
      <c r="D113" s="122">
        <v>2</v>
      </c>
      <c r="E113" s="122">
        <v>4</v>
      </c>
      <c r="F113" s="122">
        <v>8</v>
      </c>
      <c r="K113" s="122" t="s">
        <v>77</v>
      </c>
      <c r="P113" s="122">
        <f>'Formato 6 a)'!B121</f>
        <v>0</v>
      </c>
      <c r="Q113" s="122">
        <f>'Formato 6 a)'!C121</f>
        <v>0</v>
      </c>
      <c r="R113" s="122">
        <f>'Formato 6 a)'!D121</f>
        <v>0</v>
      </c>
      <c r="S113" s="122">
        <f>'Formato 6 a)'!E121</f>
        <v>0</v>
      </c>
      <c r="T113" s="122">
        <f>'Formato 6 a)'!F121</f>
        <v>0</v>
      </c>
      <c r="U113" s="122">
        <f>'Formato 6 a)'!G121</f>
        <v>0</v>
      </c>
    </row>
    <row r="114" spans="1:21" x14ac:dyDescent="0.25">
      <c r="A114" s="542" t="str">
        <f t="shared" si="2"/>
        <v>6,1,2,4,9,0,0</v>
      </c>
      <c r="B114" s="122">
        <v>6</v>
      </c>
      <c r="C114" s="122">
        <v>1</v>
      </c>
      <c r="D114" s="122">
        <v>2</v>
      </c>
      <c r="E114" s="122">
        <v>4</v>
      </c>
      <c r="F114" s="122">
        <v>9</v>
      </c>
      <c r="K114" s="122" t="s">
        <v>78</v>
      </c>
      <c r="P114" s="122">
        <f>'Formato 6 a)'!B122</f>
        <v>0</v>
      </c>
      <c r="Q114" s="122">
        <f>'Formato 6 a)'!C122</f>
        <v>0</v>
      </c>
      <c r="R114" s="122">
        <f>'Formato 6 a)'!D122</f>
        <v>0</v>
      </c>
      <c r="S114" s="122">
        <f>'Formato 6 a)'!E122</f>
        <v>0</v>
      </c>
      <c r="T114" s="122">
        <f>'Formato 6 a)'!F122</f>
        <v>0</v>
      </c>
      <c r="U114" s="122">
        <f>'Formato 6 a)'!G122</f>
        <v>0</v>
      </c>
    </row>
    <row r="115" spans="1:21" x14ac:dyDescent="0.25">
      <c r="A115" s="542" t="str">
        <f t="shared" si="2"/>
        <v>6,1,2,5,0,0,0</v>
      </c>
      <c r="B115" s="122">
        <v>6</v>
      </c>
      <c r="C115" s="122">
        <v>1</v>
      </c>
      <c r="D115" s="122">
        <v>2</v>
      </c>
      <c r="E115" s="122">
        <v>5</v>
      </c>
      <c r="J115" s="122" t="s">
        <v>834</v>
      </c>
      <c r="P115" s="122">
        <f>'Formato 6 a)'!B123</f>
        <v>0</v>
      </c>
      <c r="Q115" s="122">
        <f>'Formato 6 a)'!C123</f>
        <v>0</v>
      </c>
      <c r="R115" s="122">
        <f>'Formato 6 a)'!D123</f>
        <v>0</v>
      </c>
      <c r="S115" s="122">
        <f>'Formato 6 a)'!E123</f>
        <v>0</v>
      </c>
      <c r="T115" s="122">
        <f>'Formato 6 a)'!F123</f>
        <v>0</v>
      </c>
      <c r="U115" s="122">
        <f>'Formato 6 a)'!G123</f>
        <v>0</v>
      </c>
    </row>
    <row r="116" spans="1:21" x14ac:dyDescent="0.25">
      <c r="A116" s="542" t="str">
        <f t="shared" si="2"/>
        <v>6,1,2,5,1,0,0</v>
      </c>
      <c r="B116" s="122">
        <v>6</v>
      </c>
      <c r="C116" s="122">
        <v>1</v>
      </c>
      <c r="D116" s="122">
        <v>2</v>
      </c>
      <c r="E116" s="122">
        <v>5</v>
      </c>
      <c r="F116" s="122">
        <v>1</v>
      </c>
      <c r="K116" s="122" t="s">
        <v>262</v>
      </c>
      <c r="P116" s="122">
        <f>'Formato 6 a)'!B124</f>
        <v>0</v>
      </c>
      <c r="Q116" s="122">
        <f>'Formato 6 a)'!C124</f>
        <v>0</v>
      </c>
      <c r="R116" s="122">
        <f>'Formato 6 a)'!D124</f>
        <v>0</v>
      </c>
      <c r="S116" s="122">
        <f>'Formato 6 a)'!E124</f>
        <v>0</v>
      </c>
      <c r="T116" s="122">
        <f>'Formato 6 a)'!F124</f>
        <v>0</v>
      </c>
      <c r="U116" s="122">
        <f>'Formato 6 a)'!G124</f>
        <v>0</v>
      </c>
    </row>
    <row r="117" spans="1:21" x14ac:dyDescent="0.25">
      <c r="A117" s="542" t="str">
        <f t="shared" si="2"/>
        <v>6,1,2,5,2,0,0</v>
      </c>
      <c r="B117" s="122">
        <v>6</v>
      </c>
      <c r="C117" s="122">
        <v>1</v>
      </c>
      <c r="D117" s="122">
        <v>2</v>
      </c>
      <c r="E117" s="122">
        <v>5</v>
      </c>
      <c r="F117" s="122">
        <v>2</v>
      </c>
      <c r="K117" s="122" t="s">
        <v>263</v>
      </c>
      <c r="P117" s="122">
        <f>'Formato 6 a)'!B125</f>
        <v>0</v>
      </c>
      <c r="Q117" s="122">
        <f>'Formato 6 a)'!C125</f>
        <v>0</v>
      </c>
      <c r="R117" s="122">
        <f>'Formato 6 a)'!D125</f>
        <v>0</v>
      </c>
      <c r="S117" s="122">
        <f>'Formato 6 a)'!E125</f>
        <v>0</v>
      </c>
      <c r="T117" s="122">
        <f>'Formato 6 a)'!F125</f>
        <v>0</v>
      </c>
      <c r="U117" s="122">
        <f>'Formato 6 a)'!G125</f>
        <v>0</v>
      </c>
    </row>
    <row r="118" spans="1:21" x14ac:dyDescent="0.25">
      <c r="A118" s="542" t="str">
        <f t="shared" si="2"/>
        <v>6,1,2,5,3,0,0</v>
      </c>
      <c r="B118" s="122">
        <v>6</v>
      </c>
      <c r="C118" s="122">
        <v>1</v>
      </c>
      <c r="D118" s="122">
        <v>2</v>
      </c>
      <c r="E118" s="122">
        <v>5</v>
      </c>
      <c r="F118" s="122">
        <v>3</v>
      </c>
      <c r="K118" s="122" t="s">
        <v>264</v>
      </c>
      <c r="P118" s="122">
        <f>'Formato 6 a)'!B126</f>
        <v>0</v>
      </c>
      <c r="Q118" s="122">
        <f>'Formato 6 a)'!C126</f>
        <v>0</v>
      </c>
      <c r="R118" s="122">
        <f>'Formato 6 a)'!D126</f>
        <v>0</v>
      </c>
      <c r="S118" s="122">
        <f>'Formato 6 a)'!E126</f>
        <v>0</v>
      </c>
      <c r="T118" s="122">
        <f>'Formato 6 a)'!F126</f>
        <v>0</v>
      </c>
      <c r="U118" s="122">
        <f>'Formato 6 a)'!G126</f>
        <v>0</v>
      </c>
    </row>
    <row r="119" spans="1:21" x14ac:dyDescent="0.25">
      <c r="A119" s="542" t="str">
        <f t="shared" si="2"/>
        <v>6,1,2,5,4,0,0</v>
      </c>
      <c r="B119" s="122">
        <v>6</v>
      </c>
      <c r="C119" s="122">
        <v>1</v>
      </c>
      <c r="D119" s="122">
        <v>2</v>
      </c>
      <c r="E119" s="122">
        <v>5</v>
      </c>
      <c r="F119" s="122">
        <v>4</v>
      </c>
      <c r="K119" s="122" t="s">
        <v>265</v>
      </c>
      <c r="P119" s="122">
        <f>'Formato 6 a)'!B127</f>
        <v>0</v>
      </c>
      <c r="Q119" s="122">
        <f>'Formato 6 a)'!C127</f>
        <v>0</v>
      </c>
      <c r="R119" s="122">
        <f>'Formato 6 a)'!D127</f>
        <v>0</v>
      </c>
      <c r="S119" s="122">
        <f>'Formato 6 a)'!E127</f>
        <v>0</v>
      </c>
      <c r="T119" s="122">
        <f>'Formato 6 a)'!F127</f>
        <v>0</v>
      </c>
      <c r="U119" s="122">
        <f>'Formato 6 a)'!G127</f>
        <v>0</v>
      </c>
    </row>
    <row r="120" spans="1:21" x14ac:dyDescent="0.25">
      <c r="A120" s="542" t="str">
        <f t="shared" si="2"/>
        <v>6,1,2,5,5,0,0</v>
      </c>
      <c r="B120" s="122">
        <v>6</v>
      </c>
      <c r="C120" s="122">
        <v>1</v>
      </c>
      <c r="D120" s="122">
        <v>2</v>
      </c>
      <c r="E120" s="122">
        <v>5</v>
      </c>
      <c r="F120" s="122">
        <v>5</v>
      </c>
      <c r="K120" s="122" t="s">
        <v>266</v>
      </c>
      <c r="P120" s="122">
        <f>'Formato 6 a)'!B128</f>
        <v>0</v>
      </c>
      <c r="Q120" s="122">
        <f>'Formato 6 a)'!C128</f>
        <v>0</v>
      </c>
      <c r="R120" s="122">
        <f>'Formato 6 a)'!D128</f>
        <v>0</v>
      </c>
      <c r="S120" s="122">
        <f>'Formato 6 a)'!E128</f>
        <v>0</v>
      </c>
      <c r="T120" s="122">
        <f>'Formato 6 a)'!F128</f>
        <v>0</v>
      </c>
      <c r="U120" s="122">
        <f>'Formato 6 a)'!G128</f>
        <v>0</v>
      </c>
    </row>
    <row r="121" spans="1:21" x14ac:dyDescent="0.25">
      <c r="A121" s="542" t="str">
        <f t="shared" si="2"/>
        <v>6,1,2,5,6,0,0</v>
      </c>
      <c r="B121" s="122">
        <v>6</v>
      </c>
      <c r="C121" s="122">
        <v>1</v>
      </c>
      <c r="D121" s="122">
        <v>2</v>
      </c>
      <c r="E121" s="122">
        <v>5</v>
      </c>
      <c r="F121" s="122">
        <v>6</v>
      </c>
      <c r="K121" s="122" t="s">
        <v>267</v>
      </c>
      <c r="P121" s="122">
        <f>'Formato 6 a)'!B129</f>
        <v>0</v>
      </c>
      <c r="Q121" s="122">
        <f>'Formato 6 a)'!C129</f>
        <v>0</v>
      </c>
      <c r="R121" s="122">
        <f>'Formato 6 a)'!D129</f>
        <v>0</v>
      </c>
      <c r="S121" s="122">
        <f>'Formato 6 a)'!E129</f>
        <v>0</v>
      </c>
      <c r="T121" s="122">
        <f>'Formato 6 a)'!F129</f>
        <v>0</v>
      </c>
      <c r="U121" s="122">
        <f>'Formato 6 a)'!G129</f>
        <v>0</v>
      </c>
    </row>
    <row r="122" spans="1:21" x14ac:dyDescent="0.25">
      <c r="A122" s="542" t="str">
        <f t="shared" si="2"/>
        <v>6,1,2,5,7,0,0</v>
      </c>
      <c r="B122" s="122">
        <v>6</v>
      </c>
      <c r="C122" s="122">
        <v>1</v>
      </c>
      <c r="D122" s="122">
        <v>2</v>
      </c>
      <c r="E122" s="122">
        <v>5</v>
      </c>
      <c r="F122" s="122">
        <v>7</v>
      </c>
      <c r="K122" s="122" t="s">
        <v>269</v>
      </c>
      <c r="P122" s="122">
        <f>'Formato 6 a)'!B130</f>
        <v>0</v>
      </c>
      <c r="Q122" s="122">
        <f>'Formato 6 a)'!C130</f>
        <v>0</v>
      </c>
      <c r="R122" s="122">
        <f>'Formato 6 a)'!D130</f>
        <v>0</v>
      </c>
      <c r="S122" s="122">
        <f>'Formato 6 a)'!E130</f>
        <v>0</v>
      </c>
      <c r="T122" s="122">
        <f>'Formato 6 a)'!F130</f>
        <v>0</v>
      </c>
      <c r="U122" s="122">
        <f>'Formato 6 a)'!G130</f>
        <v>0</v>
      </c>
    </row>
    <row r="123" spans="1:21" x14ac:dyDescent="0.25">
      <c r="A123" s="542" t="str">
        <f t="shared" si="2"/>
        <v>6,1,2,5,8,0,0</v>
      </c>
      <c r="B123" s="122">
        <v>6</v>
      </c>
      <c r="C123" s="122">
        <v>1</v>
      </c>
      <c r="D123" s="122">
        <v>2</v>
      </c>
      <c r="E123" s="122">
        <v>5</v>
      </c>
      <c r="F123" s="122">
        <v>8</v>
      </c>
      <c r="K123" s="122" t="s">
        <v>558</v>
      </c>
      <c r="P123" s="122">
        <f>'Formato 6 a)'!B131</f>
        <v>0</v>
      </c>
      <c r="Q123" s="122">
        <f>'Formato 6 a)'!C131</f>
        <v>0</v>
      </c>
      <c r="R123" s="122">
        <f>'Formato 6 a)'!D131</f>
        <v>0</v>
      </c>
      <c r="S123" s="122">
        <f>'Formato 6 a)'!E131</f>
        <v>0</v>
      </c>
      <c r="T123" s="122">
        <f>'Formato 6 a)'!F131</f>
        <v>0</v>
      </c>
      <c r="U123" s="122">
        <f>'Formato 6 a)'!G131</f>
        <v>0</v>
      </c>
    </row>
    <row r="124" spans="1:21" x14ac:dyDescent="0.25">
      <c r="A124" s="542" t="str">
        <f t="shared" si="2"/>
        <v>6,1,2,5,9,0,0</v>
      </c>
      <c r="B124" s="122">
        <v>6</v>
      </c>
      <c r="C124" s="122">
        <v>1</v>
      </c>
      <c r="D124" s="122">
        <v>2</v>
      </c>
      <c r="E124" s="122">
        <v>5</v>
      </c>
      <c r="F124" s="122">
        <v>9</v>
      </c>
      <c r="K124" s="122" t="s">
        <v>23</v>
      </c>
      <c r="P124" s="122">
        <f>'Formato 6 a)'!B132</f>
        <v>0</v>
      </c>
      <c r="Q124" s="122">
        <f>'Formato 6 a)'!C132</f>
        <v>0</v>
      </c>
      <c r="R124" s="122">
        <f>'Formato 6 a)'!D132</f>
        <v>0</v>
      </c>
      <c r="S124" s="122">
        <f>'Formato 6 a)'!E132</f>
        <v>0</v>
      </c>
      <c r="T124" s="122">
        <f>'Formato 6 a)'!F132</f>
        <v>0</v>
      </c>
      <c r="U124" s="122">
        <f>'Formato 6 a)'!G132</f>
        <v>0</v>
      </c>
    </row>
    <row r="125" spans="1:21" x14ac:dyDescent="0.25">
      <c r="A125" s="542" t="str">
        <f t="shared" si="2"/>
        <v>6,1,2,6,0,0,0</v>
      </c>
      <c r="B125" s="122">
        <v>6</v>
      </c>
      <c r="C125" s="122">
        <v>1</v>
      </c>
      <c r="D125" s="122">
        <v>2</v>
      </c>
      <c r="E125" s="122">
        <v>6</v>
      </c>
      <c r="J125" s="122" t="s">
        <v>684</v>
      </c>
      <c r="P125" s="122">
        <f>'Formato 6 a)'!B133</f>
        <v>0</v>
      </c>
      <c r="Q125" s="122">
        <f>'Formato 6 a)'!C133</f>
        <v>0</v>
      </c>
      <c r="R125" s="122">
        <f>'Formato 6 a)'!D133</f>
        <v>0</v>
      </c>
      <c r="S125" s="122">
        <f>'Formato 6 a)'!E133</f>
        <v>0</v>
      </c>
      <c r="T125" s="122">
        <f>'Formato 6 a)'!F133</f>
        <v>0</v>
      </c>
      <c r="U125" s="122">
        <f>'Formato 6 a)'!G133</f>
        <v>0</v>
      </c>
    </row>
    <row r="126" spans="1:21" x14ac:dyDescent="0.25">
      <c r="A126" s="542" t="str">
        <f t="shared" si="2"/>
        <v>6,1,2,6,1,0,0</v>
      </c>
      <c r="B126" s="122">
        <v>6</v>
      </c>
      <c r="C126" s="122">
        <v>1</v>
      </c>
      <c r="D126" s="122">
        <v>2</v>
      </c>
      <c r="E126" s="122">
        <v>6</v>
      </c>
      <c r="F126" s="122">
        <v>1</v>
      </c>
      <c r="K126" s="122" t="s">
        <v>561</v>
      </c>
      <c r="P126" s="122">
        <f>'Formato 6 a)'!B134</f>
        <v>0</v>
      </c>
      <c r="Q126" s="122">
        <f>'Formato 6 a)'!C134</f>
        <v>0</v>
      </c>
      <c r="R126" s="122">
        <f>'Formato 6 a)'!D134</f>
        <v>0</v>
      </c>
      <c r="S126" s="122">
        <f>'Formato 6 a)'!E134</f>
        <v>0</v>
      </c>
      <c r="T126" s="122">
        <f>'Formato 6 a)'!F134</f>
        <v>0</v>
      </c>
      <c r="U126" s="122">
        <f>'Formato 6 a)'!G134</f>
        <v>0</v>
      </c>
    </row>
    <row r="127" spans="1:21" x14ac:dyDescent="0.25">
      <c r="A127" s="542" t="str">
        <f t="shared" si="2"/>
        <v>6,1,2,6,2,0,0</v>
      </c>
      <c r="B127" s="122">
        <v>6</v>
      </c>
      <c r="C127" s="122">
        <v>1</v>
      </c>
      <c r="D127" s="122">
        <v>2</v>
      </c>
      <c r="E127" s="122">
        <v>6</v>
      </c>
      <c r="F127" s="122">
        <v>2</v>
      </c>
      <c r="K127" s="122" t="s">
        <v>563</v>
      </c>
      <c r="P127" s="122">
        <f>'Formato 6 a)'!B135</f>
        <v>0</v>
      </c>
      <c r="Q127" s="122">
        <f>'Formato 6 a)'!C135</f>
        <v>0</v>
      </c>
      <c r="R127" s="122">
        <f>'Formato 6 a)'!D135</f>
        <v>0</v>
      </c>
      <c r="S127" s="122">
        <f>'Formato 6 a)'!E135</f>
        <v>0</v>
      </c>
      <c r="T127" s="122">
        <f>'Formato 6 a)'!F135</f>
        <v>0</v>
      </c>
      <c r="U127" s="122">
        <f>'Formato 6 a)'!G135</f>
        <v>0</v>
      </c>
    </row>
    <row r="128" spans="1:21" x14ac:dyDescent="0.25">
      <c r="A128" s="542" t="str">
        <f t="shared" si="2"/>
        <v>6,1,2,6,3,0,0</v>
      </c>
      <c r="B128" s="122">
        <v>6</v>
      </c>
      <c r="C128" s="122">
        <v>1</v>
      </c>
      <c r="D128" s="122">
        <v>2</v>
      </c>
      <c r="E128" s="122">
        <v>6</v>
      </c>
      <c r="F128" s="122">
        <v>3</v>
      </c>
      <c r="K128" s="122" t="s">
        <v>746</v>
      </c>
      <c r="P128" s="122">
        <f>'Formato 6 a)'!B136</f>
        <v>0</v>
      </c>
      <c r="Q128" s="122">
        <f>'Formato 6 a)'!C136</f>
        <v>0</v>
      </c>
      <c r="R128" s="122">
        <f>'Formato 6 a)'!D136</f>
        <v>0</v>
      </c>
      <c r="S128" s="122">
        <f>'Formato 6 a)'!E136</f>
        <v>0</v>
      </c>
      <c r="T128" s="122">
        <f>'Formato 6 a)'!F136</f>
        <v>0</v>
      </c>
      <c r="U128" s="122">
        <f>'Formato 6 a)'!G136</f>
        <v>0</v>
      </c>
    </row>
    <row r="129" spans="1:21" x14ac:dyDescent="0.25">
      <c r="A129" s="542" t="str">
        <f t="shared" si="2"/>
        <v>6,1,2,7,0,0,0</v>
      </c>
      <c r="B129" s="122">
        <v>6</v>
      </c>
      <c r="C129" s="122">
        <v>1</v>
      </c>
      <c r="D129" s="122">
        <v>2</v>
      </c>
      <c r="E129" s="122">
        <v>7</v>
      </c>
      <c r="J129" s="122" t="s">
        <v>835</v>
      </c>
      <c r="P129" s="122">
        <f>'Formato 6 a)'!B137</f>
        <v>0</v>
      </c>
      <c r="Q129" s="122">
        <f>'Formato 6 a)'!C137</f>
        <v>0</v>
      </c>
      <c r="R129" s="122">
        <f>'Formato 6 a)'!D137</f>
        <v>0</v>
      </c>
      <c r="S129" s="122">
        <f>'Formato 6 a)'!E137</f>
        <v>0</v>
      </c>
      <c r="T129" s="122">
        <f>'Formato 6 a)'!F137</f>
        <v>0</v>
      </c>
      <c r="U129" s="122">
        <f>'Formato 6 a)'!G137</f>
        <v>0</v>
      </c>
    </row>
    <row r="130" spans="1:21" x14ac:dyDescent="0.25">
      <c r="A130" s="542" t="str">
        <f t="shared" si="2"/>
        <v>6,1,2,7,1,0,0</v>
      </c>
      <c r="B130" s="122">
        <v>6</v>
      </c>
      <c r="C130" s="122">
        <v>1</v>
      </c>
      <c r="D130" s="122">
        <v>2</v>
      </c>
      <c r="E130" s="122">
        <v>7</v>
      </c>
      <c r="F130" s="122">
        <v>1</v>
      </c>
      <c r="K130" s="122" t="s">
        <v>3889</v>
      </c>
      <c r="P130" s="122">
        <f>'Formato 6 a)'!B138</f>
        <v>0</v>
      </c>
      <c r="Q130" s="122">
        <f>'Formato 6 a)'!C138</f>
        <v>0</v>
      </c>
      <c r="R130" s="122">
        <f>'Formato 6 a)'!D138</f>
        <v>0</v>
      </c>
      <c r="S130" s="122">
        <f>'Formato 6 a)'!E138</f>
        <v>0</v>
      </c>
      <c r="T130" s="122">
        <f>'Formato 6 a)'!F138</f>
        <v>0</v>
      </c>
      <c r="U130" s="122">
        <f>'Formato 6 a)'!G138</f>
        <v>0</v>
      </c>
    </row>
    <row r="131" spans="1:21" x14ac:dyDescent="0.25">
      <c r="A131" s="542" t="str">
        <f t="shared" si="2"/>
        <v>6,1,2,7,2,0,0</v>
      </c>
      <c r="B131" s="122">
        <v>6</v>
      </c>
      <c r="C131" s="122">
        <v>1</v>
      </c>
      <c r="D131" s="122">
        <v>2</v>
      </c>
      <c r="E131" s="122">
        <v>7</v>
      </c>
      <c r="F131" s="122">
        <v>2</v>
      </c>
      <c r="K131" s="122" t="s">
        <v>565</v>
      </c>
      <c r="P131" s="122">
        <f>'Formato 6 a)'!B139</f>
        <v>0</v>
      </c>
      <c r="Q131" s="122">
        <f>'Formato 6 a)'!C139</f>
        <v>0</v>
      </c>
      <c r="R131" s="122">
        <f>'Formato 6 a)'!D139</f>
        <v>0</v>
      </c>
      <c r="S131" s="122">
        <f>'Formato 6 a)'!E139</f>
        <v>0</v>
      </c>
      <c r="T131" s="122">
        <f>'Formato 6 a)'!F139</f>
        <v>0</v>
      </c>
      <c r="U131" s="122">
        <f>'Formato 6 a)'!G139</f>
        <v>0</v>
      </c>
    </row>
    <row r="132" spans="1:21" x14ac:dyDescent="0.25">
      <c r="A132" s="542" t="str">
        <f t="shared" si="2"/>
        <v>6,1,2,7,3,0,0</v>
      </c>
      <c r="B132" s="122">
        <v>6</v>
      </c>
      <c r="C132" s="122">
        <v>1</v>
      </c>
      <c r="D132" s="122">
        <v>2</v>
      </c>
      <c r="E132" s="122">
        <v>7</v>
      </c>
      <c r="F132" s="122">
        <v>3</v>
      </c>
      <c r="K132" s="122" t="s">
        <v>567</v>
      </c>
      <c r="P132" s="122">
        <f>'Formato 6 a)'!B140</f>
        <v>0</v>
      </c>
      <c r="Q132" s="122">
        <f>'Formato 6 a)'!C140</f>
        <v>0</v>
      </c>
      <c r="R132" s="122">
        <f>'Formato 6 a)'!D140</f>
        <v>0</v>
      </c>
      <c r="S132" s="122">
        <f>'Formato 6 a)'!E140</f>
        <v>0</v>
      </c>
      <c r="T132" s="122">
        <f>'Formato 6 a)'!F140</f>
        <v>0</v>
      </c>
      <c r="U132" s="122">
        <f>'Formato 6 a)'!G140</f>
        <v>0</v>
      </c>
    </row>
    <row r="133" spans="1:21" x14ac:dyDescent="0.25">
      <c r="A133" s="542" t="str">
        <f t="shared" si="2"/>
        <v>6,1,2,7,4,0,0</v>
      </c>
      <c r="B133" s="122">
        <v>6</v>
      </c>
      <c r="C133" s="122">
        <v>1</v>
      </c>
      <c r="D133" s="122">
        <v>2</v>
      </c>
      <c r="E133" s="122">
        <v>7</v>
      </c>
      <c r="F133" s="122">
        <v>4</v>
      </c>
      <c r="K133" s="122" t="s">
        <v>569</v>
      </c>
      <c r="P133" s="122">
        <f>'Formato 6 a)'!B141</f>
        <v>0</v>
      </c>
      <c r="Q133" s="122">
        <f>'Formato 6 a)'!C141</f>
        <v>0</v>
      </c>
      <c r="R133" s="122">
        <f>'Formato 6 a)'!D141</f>
        <v>0</v>
      </c>
      <c r="S133" s="122">
        <f>'Formato 6 a)'!E141</f>
        <v>0</v>
      </c>
      <c r="T133" s="122">
        <f>'Formato 6 a)'!F141</f>
        <v>0</v>
      </c>
      <c r="U133" s="122">
        <f>'Formato 6 a)'!G141</f>
        <v>0</v>
      </c>
    </row>
    <row r="134" spans="1:21" x14ac:dyDescent="0.25">
      <c r="A134" s="542" t="str">
        <f t="shared" si="2"/>
        <v>6,1,2,7,5,0,0</v>
      </c>
      <c r="B134" s="122">
        <v>6</v>
      </c>
      <c r="C134" s="122">
        <v>1</v>
      </c>
      <c r="D134" s="122">
        <v>2</v>
      </c>
      <c r="E134" s="122">
        <v>7</v>
      </c>
      <c r="F134" s="122">
        <v>5</v>
      </c>
      <c r="K134" s="122" t="s">
        <v>571</v>
      </c>
      <c r="P134" s="122">
        <f>'Formato 6 a)'!B142</f>
        <v>0</v>
      </c>
      <c r="Q134" s="122">
        <f>'Formato 6 a)'!C142</f>
        <v>0</v>
      </c>
      <c r="R134" s="122">
        <f>'Formato 6 a)'!D142</f>
        <v>0</v>
      </c>
      <c r="S134" s="122">
        <f>'Formato 6 a)'!E142</f>
        <v>0</v>
      </c>
      <c r="T134" s="122">
        <f>'Formato 6 a)'!F142</f>
        <v>0</v>
      </c>
      <c r="U134" s="122">
        <f>'Formato 6 a)'!G142</f>
        <v>0</v>
      </c>
    </row>
    <row r="135" spans="1:21" x14ac:dyDescent="0.25">
      <c r="A135" s="542" t="str">
        <f t="shared" si="2"/>
        <v>6,1,2,7,5,1,0</v>
      </c>
      <c r="B135" s="122">
        <v>6</v>
      </c>
      <c r="C135" s="122">
        <v>1</v>
      </c>
      <c r="D135" s="122">
        <v>2</v>
      </c>
      <c r="E135" s="122">
        <v>7</v>
      </c>
      <c r="F135" s="122">
        <v>5</v>
      </c>
      <c r="G135" s="122">
        <v>1</v>
      </c>
      <c r="L135" s="122" t="s">
        <v>3890</v>
      </c>
      <c r="P135" s="122">
        <f>'Formato 6 a)'!B143</f>
        <v>0</v>
      </c>
      <c r="Q135" s="122">
        <f>'Formato 6 a)'!C143</f>
        <v>0</v>
      </c>
      <c r="R135" s="122">
        <f>'Formato 6 a)'!D143</f>
        <v>0</v>
      </c>
      <c r="S135" s="122">
        <f>'Formato 6 a)'!E143</f>
        <v>0</v>
      </c>
      <c r="T135" s="122">
        <f>'Formato 6 a)'!F143</f>
        <v>0</v>
      </c>
      <c r="U135" s="122">
        <f>'Formato 6 a)'!G143</f>
        <v>0</v>
      </c>
    </row>
    <row r="136" spans="1:21" x14ac:dyDescent="0.25">
      <c r="A136" s="542" t="str">
        <f t="shared" si="2"/>
        <v>6,1,2,7,6,0,0</v>
      </c>
      <c r="B136" s="122">
        <v>6</v>
      </c>
      <c r="C136" s="122">
        <v>1</v>
      </c>
      <c r="D136" s="122">
        <v>2</v>
      </c>
      <c r="E136" s="122">
        <v>7</v>
      </c>
      <c r="F136" s="122">
        <v>6</v>
      </c>
      <c r="K136" s="122" t="s">
        <v>749</v>
      </c>
      <c r="P136" s="122">
        <f>'Formato 6 a)'!B144</f>
        <v>0</v>
      </c>
      <c r="Q136" s="122">
        <f>'Formato 6 a)'!C144</f>
        <v>0</v>
      </c>
      <c r="R136" s="122">
        <f>'Formato 6 a)'!D144</f>
        <v>0</v>
      </c>
      <c r="S136" s="122">
        <f>'Formato 6 a)'!E144</f>
        <v>0</v>
      </c>
      <c r="T136" s="122">
        <f>'Formato 6 a)'!F144</f>
        <v>0</v>
      </c>
      <c r="U136" s="122">
        <f>'Formato 6 a)'!G144</f>
        <v>0</v>
      </c>
    </row>
    <row r="137" spans="1:21" x14ac:dyDescent="0.25">
      <c r="A137" s="542" t="str">
        <f t="shared" si="2"/>
        <v>6,1,2,7,7,0,0</v>
      </c>
      <c r="B137" s="122">
        <v>6</v>
      </c>
      <c r="C137" s="122">
        <v>1</v>
      </c>
      <c r="D137" s="122">
        <v>2</v>
      </c>
      <c r="E137" s="122">
        <v>7</v>
      </c>
      <c r="F137" s="122">
        <v>7</v>
      </c>
      <c r="K137" s="122" t="s">
        <v>573</v>
      </c>
      <c r="P137" s="122">
        <f>'Formato 6 a)'!B145</f>
        <v>0</v>
      </c>
      <c r="Q137" s="122">
        <f>'Formato 6 a)'!C145</f>
        <v>0</v>
      </c>
      <c r="R137" s="122">
        <f>'Formato 6 a)'!D145</f>
        <v>0</v>
      </c>
      <c r="S137" s="122">
        <f>'Formato 6 a)'!E145</f>
        <v>0</v>
      </c>
      <c r="T137" s="122">
        <f>'Formato 6 a)'!F145</f>
        <v>0</v>
      </c>
      <c r="U137" s="122">
        <f>'Formato 6 a)'!G145</f>
        <v>0</v>
      </c>
    </row>
    <row r="138" spans="1:21" x14ac:dyDescent="0.25">
      <c r="A138" s="542" t="str">
        <f t="shared" si="2"/>
        <v>6,1,2,8,0,0,0</v>
      </c>
      <c r="B138" s="122">
        <v>6</v>
      </c>
      <c r="C138" s="122">
        <v>1</v>
      </c>
      <c r="D138" s="122">
        <v>2</v>
      </c>
      <c r="E138" s="122">
        <v>8</v>
      </c>
      <c r="J138" s="122" t="s">
        <v>681</v>
      </c>
      <c r="P138" s="122">
        <f>'Formato 6 a)'!B146</f>
        <v>0</v>
      </c>
      <c r="Q138" s="122">
        <f>'Formato 6 a)'!C146</f>
        <v>0</v>
      </c>
      <c r="R138" s="122">
        <f>'Formato 6 a)'!D146</f>
        <v>0</v>
      </c>
      <c r="S138" s="122">
        <f>'Formato 6 a)'!E146</f>
        <v>0</v>
      </c>
      <c r="T138" s="122">
        <f>'Formato 6 a)'!F146</f>
        <v>0</v>
      </c>
      <c r="U138" s="122">
        <f>'Formato 6 a)'!G146</f>
        <v>0</v>
      </c>
    </row>
    <row r="139" spans="1:21" x14ac:dyDescent="0.25">
      <c r="A139" s="542" t="str">
        <f t="shared" si="2"/>
        <v>6,1,2,8,1,0,0</v>
      </c>
      <c r="B139" s="122">
        <v>6</v>
      </c>
      <c r="C139" s="122">
        <v>1</v>
      </c>
      <c r="D139" s="122">
        <v>2</v>
      </c>
      <c r="E139" s="122">
        <v>8</v>
      </c>
      <c r="F139" s="122">
        <v>1</v>
      </c>
      <c r="K139" s="122" t="s">
        <v>373</v>
      </c>
      <c r="P139" s="122">
        <f>'Formato 6 a)'!B147</f>
        <v>0</v>
      </c>
      <c r="Q139" s="122">
        <f>'Formato 6 a)'!C147</f>
        <v>0</v>
      </c>
      <c r="R139" s="122">
        <f>'Formato 6 a)'!D147</f>
        <v>0</v>
      </c>
      <c r="S139" s="122">
        <f>'Formato 6 a)'!E147</f>
        <v>0</v>
      </c>
      <c r="T139" s="122">
        <f>'Formato 6 a)'!F147</f>
        <v>0</v>
      </c>
      <c r="U139" s="122">
        <f>'Formato 6 a)'!G147</f>
        <v>0</v>
      </c>
    </row>
    <row r="140" spans="1:21" x14ac:dyDescent="0.25">
      <c r="A140" s="542" t="str">
        <f t="shared" si="2"/>
        <v>6,1,2,8,2,0,0</v>
      </c>
      <c r="B140" s="122">
        <v>6</v>
      </c>
      <c r="C140" s="122">
        <v>1</v>
      </c>
      <c r="D140" s="122">
        <v>2</v>
      </c>
      <c r="E140" s="122">
        <v>8</v>
      </c>
      <c r="F140" s="122">
        <v>2</v>
      </c>
      <c r="K140" s="122" t="s">
        <v>4</v>
      </c>
      <c r="P140" s="122">
        <f>'Formato 6 a)'!B148</f>
        <v>0</v>
      </c>
      <c r="Q140" s="122">
        <f>'Formato 6 a)'!C148</f>
        <v>0</v>
      </c>
      <c r="R140" s="122">
        <f>'Formato 6 a)'!D148</f>
        <v>0</v>
      </c>
      <c r="S140" s="122">
        <f>'Formato 6 a)'!E148</f>
        <v>0</v>
      </c>
      <c r="T140" s="122">
        <f>'Formato 6 a)'!F148</f>
        <v>0</v>
      </c>
      <c r="U140" s="122">
        <f>'Formato 6 a)'!G148</f>
        <v>0</v>
      </c>
    </row>
    <row r="141" spans="1:21" x14ac:dyDescent="0.25">
      <c r="A141" s="542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122">
        <v>6</v>
      </c>
      <c r="C141" s="122">
        <v>1</v>
      </c>
      <c r="D141" s="122">
        <v>2</v>
      </c>
      <c r="E141" s="122">
        <v>8</v>
      </c>
      <c r="F141" s="122">
        <v>3</v>
      </c>
      <c r="K141" s="122" t="s">
        <v>80</v>
      </c>
      <c r="P141" s="122">
        <f>'Formato 6 a)'!B149</f>
        <v>0</v>
      </c>
      <c r="Q141" s="122">
        <f>'Formato 6 a)'!C149</f>
        <v>0</v>
      </c>
      <c r="R141" s="122">
        <f>'Formato 6 a)'!D149</f>
        <v>0</v>
      </c>
      <c r="S141" s="122">
        <f>'Formato 6 a)'!E149</f>
        <v>0</v>
      </c>
      <c r="T141" s="122">
        <f>'Formato 6 a)'!F149</f>
        <v>0</v>
      </c>
      <c r="U141" s="122">
        <f>'Formato 6 a)'!G149</f>
        <v>0</v>
      </c>
    </row>
    <row r="142" spans="1:21" x14ac:dyDescent="0.25">
      <c r="A142" s="542" t="str">
        <f t="shared" si="3"/>
        <v>6,1,2,9,0,0,0</v>
      </c>
      <c r="B142" s="122">
        <v>6</v>
      </c>
      <c r="C142" s="122">
        <v>1</v>
      </c>
      <c r="D142" s="122">
        <v>2</v>
      </c>
      <c r="E142" s="122">
        <v>9</v>
      </c>
      <c r="J142" s="122" t="s">
        <v>751</v>
      </c>
      <c r="P142" s="122">
        <f>'Formato 6 a)'!B150</f>
        <v>0</v>
      </c>
      <c r="Q142" s="122">
        <f>'Formato 6 a)'!C150</f>
        <v>0</v>
      </c>
      <c r="R142" s="122">
        <f>'Formato 6 a)'!D150</f>
        <v>0</v>
      </c>
      <c r="S142" s="122">
        <f>'Formato 6 a)'!E150</f>
        <v>0</v>
      </c>
      <c r="T142" s="122">
        <f>'Formato 6 a)'!F150</f>
        <v>0</v>
      </c>
      <c r="U142" s="122">
        <f>'Formato 6 a)'!G150</f>
        <v>0</v>
      </c>
    </row>
    <row r="143" spans="1:21" x14ac:dyDescent="0.25">
      <c r="A143" s="542" t="str">
        <f t="shared" si="3"/>
        <v>6,1,2,9,1,0,0</v>
      </c>
      <c r="B143" s="122">
        <v>6</v>
      </c>
      <c r="C143" s="122">
        <v>1</v>
      </c>
      <c r="D143" s="122">
        <v>2</v>
      </c>
      <c r="E143" s="122">
        <v>9</v>
      </c>
      <c r="F143" s="122">
        <v>1</v>
      </c>
      <c r="K143" s="122" t="s">
        <v>575</v>
      </c>
      <c r="P143" s="122">
        <f>'Formato 6 a)'!B151</f>
        <v>0</v>
      </c>
      <c r="Q143" s="122">
        <f>'Formato 6 a)'!C151</f>
        <v>0</v>
      </c>
      <c r="R143" s="122">
        <f>'Formato 6 a)'!D151</f>
        <v>0</v>
      </c>
      <c r="S143" s="122">
        <f>'Formato 6 a)'!E151</f>
        <v>0</v>
      </c>
      <c r="T143" s="122">
        <f>'Formato 6 a)'!F151</f>
        <v>0</v>
      </c>
      <c r="U143" s="122">
        <f>'Formato 6 a)'!G151</f>
        <v>0</v>
      </c>
    </row>
    <row r="144" spans="1:21" x14ac:dyDescent="0.25">
      <c r="A144" s="542" t="str">
        <f t="shared" si="3"/>
        <v>6,1,2,9,2,0,0</v>
      </c>
      <c r="B144" s="122">
        <v>6</v>
      </c>
      <c r="C144" s="122">
        <v>1</v>
      </c>
      <c r="D144" s="122">
        <v>2</v>
      </c>
      <c r="E144" s="122">
        <v>9</v>
      </c>
      <c r="F144" s="122">
        <v>2</v>
      </c>
      <c r="K144" s="122" t="s">
        <v>458</v>
      </c>
      <c r="P144" s="122">
        <f>'Formato 6 a)'!B152</f>
        <v>0</v>
      </c>
      <c r="Q144" s="122">
        <f>'Formato 6 a)'!C152</f>
        <v>0</v>
      </c>
      <c r="R144" s="122">
        <f>'Formato 6 a)'!D152</f>
        <v>0</v>
      </c>
      <c r="S144" s="122">
        <f>'Formato 6 a)'!E152</f>
        <v>0</v>
      </c>
      <c r="T144" s="122">
        <f>'Formato 6 a)'!F152</f>
        <v>0</v>
      </c>
      <c r="U144" s="122">
        <f>'Formato 6 a)'!G152</f>
        <v>0</v>
      </c>
    </row>
    <row r="145" spans="1:21" x14ac:dyDescent="0.25">
      <c r="A145" s="542" t="str">
        <f t="shared" si="3"/>
        <v>6,1,2,9,3,0,0</v>
      </c>
      <c r="B145" s="122">
        <v>6</v>
      </c>
      <c r="C145" s="122">
        <v>1</v>
      </c>
      <c r="D145" s="122">
        <v>2</v>
      </c>
      <c r="E145" s="122">
        <v>9</v>
      </c>
      <c r="F145" s="122">
        <v>3</v>
      </c>
      <c r="K145" s="122" t="s">
        <v>461</v>
      </c>
      <c r="P145" s="122">
        <f>'Formato 6 a)'!B153</f>
        <v>0</v>
      </c>
      <c r="Q145" s="122">
        <f>'Formato 6 a)'!C153</f>
        <v>0</v>
      </c>
      <c r="R145" s="122">
        <f>'Formato 6 a)'!D153</f>
        <v>0</v>
      </c>
      <c r="S145" s="122">
        <f>'Formato 6 a)'!E153</f>
        <v>0</v>
      </c>
      <c r="T145" s="122">
        <f>'Formato 6 a)'!F153</f>
        <v>0</v>
      </c>
      <c r="U145" s="122">
        <f>'Formato 6 a)'!G153</f>
        <v>0</v>
      </c>
    </row>
    <row r="146" spans="1:21" x14ac:dyDescent="0.25">
      <c r="A146" s="542" t="str">
        <f t="shared" si="3"/>
        <v>6,1,2,9,4,0,0</v>
      </c>
      <c r="B146" s="122">
        <v>6</v>
      </c>
      <c r="C146" s="122">
        <v>1</v>
      </c>
      <c r="D146" s="122">
        <v>2</v>
      </c>
      <c r="E146" s="122">
        <v>9</v>
      </c>
      <c r="F146" s="122">
        <v>4</v>
      </c>
      <c r="K146" s="122" t="s">
        <v>464</v>
      </c>
      <c r="P146" s="122">
        <f>'Formato 6 a)'!B154</f>
        <v>0</v>
      </c>
      <c r="Q146" s="122">
        <f>'Formato 6 a)'!C154</f>
        <v>0</v>
      </c>
      <c r="R146" s="122">
        <f>'Formato 6 a)'!D154</f>
        <v>0</v>
      </c>
      <c r="S146" s="122">
        <f>'Formato 6 a)'!E154</f>
        <v>0</v>
      </c>
      <c r="T146" s="122">
        <f>'Formato 6 a)'!F154</f>
        <v>0</v>
      </c>
      <c r="U146" s="122">
        <f>'Formato 6 a)'!G154</f>
        <v>0</v>
      </c>
    </row>
    <row r="147" spans="1:21" x14ac:dyDescent="0.25">
      <c r="A147" s="542" t="str">
        <f t="shared" si="3"/>
        <v>6,1,2,9,5,0,0</v>
      </c>
      <c r="B147" s="122">
        <v>6</v>
      </c>
      <c r="C147" s="122">
        <v>1</v>
      </c>
      <c r="D147" s="122">
        <v>2</v>
      </c>
      <c r="E147" s="122">
        <v>9</v>
      </c>
      <c r="F147" s="122">
        <v>5</v>
      </c>
      <c r="K147" s="122" t="s">
        <v>467</v>
      </c>
      <c r="P147" s="122">
        <f>'Formato 6 a)'!B155</f>
        <v>0</v>
      </c>
      <c r="Q147" s="122">
        <f>'Formato 6 a)'!C155</f>
        <v>0</v>
      </c>
      <c r="R147" s="122">
        <f>'Formato 6 a)'!D155</f>
        <v>0</v>
      </c>
      <c r="S147" s="122">
        <f>'Formato 6 a)'!E155</f>
        <v>0</v>
      </c>
      <c r="T147" s="122">
        <f>'Formato 6 a)'!F155</f>
        <v>0</v>
      </c>
      <c r="U147" s="122">
        <f>'Formato 6 a)'!G155</f>
        <v>0</v>
      </c>
    </row>
    <row r="148" spans="1:21" x14ac:dyDescent="0.25">
      <c r="A148" s="542" t="str">
        <f t="shared" si="3"/>
        <v>6,1,2,9,6,0,0</v>
      </c>
      <c r="B148" s="122">
        <v>6</v>
      </c>
      <c r="C148" s="122">
        <v>1</v>
      </c>
      <c r="D148" s="122">
        <v>2</v>
      </c>
      <c r="E148" s="122">
        <v>9</v>
      </c>
      <c r="F148" s="122">
        <v>6</v>
      </c>
      <c r="K148" s="122" t="s">
        <v>468</v>
      </c>
      <c r="P148" s="122">
        <f>'Formato 6 a)'!B156</f>
        <v>0</v>
      </c>
      <c r="Q148" s="122">
        <f>'Formato 6 a)'!C156</f>
        <v>0</v>
      </c>
      <c r="R148" s="122">
        <f>'Formato 6 a)'!D156</f>
        <v>0</v>
      </c>
      <c r="S148" s="122">
        <f>'Formato 6 a)'!E156</f>
        <v>0</v>
      </c>
      <c r="T148" s="122">
        <f>'Formato 6 a)'!F156</f>
        <v>0</v>
      </c>
      <c r="U148" s="122">
        <f>'Formato 6 a)'!G156</f>
        <v>0</v>
      </c>
    </row>
    <row r="149" spans="1:21" x14ac:dyDescent="0.25">
      <c r="A149" s="542" t="str">
        <f t="shared" si="3"/>
        <v>6,1,2,9,7,0,0</v>
      </c>
      <c r="B149" s="122">
        <v>6</v>
      </c>
      <c r="C149" s="122">
        <v>1</v>
      </c>
      <c r="D149" s="122">
        <v>2</v>
      </c>
      <c r="E149" s="122">
        <v>9</v>
      </c>
      <c r="F149" s="122">
        <v>7</v>
      </c>
      <c r="K149" s="122" t="s">
        <v>577</v>
      </c>
      <c r="P149" s="122">
        <f>'Formato 6 a)'!B157</f>
        <v>0</v>
      </c>
      <c r="Q149" s="122">
        <f>'Formato 6 a)'!C157</f>
        <v>0</v>
      </c>
      <c r="R149" s="122">
        <f>'Formato 6 a)'!D157</f>
        <v>0</v>
      </c>
      <c r="S149" s="122">
        <f>'Formato 6 a)'!E157</f>
        <v>0</v>
      </c>
      <c r="T149" s="122">
        <f>'Formato 6 a)'!F157</f>
        <v>0</v>
      </c>
      <c r="U149" s="122">
        <f>'Formato 6 a)'!G157</f>
        <v>0</v>
      </c>
    </row>
    <row r="150" spans="1:21" x14ac:dyDescent="0.25">
      <c r="A150" s="542" t="str">
        <f t="shared" si="3"/>
        <v>6,1,3,10,0,0,0</v>
      </c>
      <c r="B150" s="122">
        <v>6</v>
      </c>
      <c r="C150" s="122">
        <v>1</v>
      </c>
      <c r="D150" s="122">
        <v>3</v>
      </c>
      <c r="E150" s="122">
        <v>10</v>
      </c>
      <c r="I150" s="122" t="s">
        <v>3891</v>
      </c>
      <c r="P150" s="122">
        <f>'Formato 6 a)'!B159</f>
        <v>35121100</v>
      </c>
      <c r="Q150" s="122">
        <f>'Formato 6 a)'!C159</f>
        <v>-21340431.59</v>
      </c>
      <c r="R150" s="122">
        <f>'Formato 6 a)'!D159</f>
        <v>15029070.469999999</v>
      </c>
      <c r="S150" s="122">
        <f>'Formato 6 a)'!E159</f>
        <v>9836921.8100000005</v>
      </c>
      <c r="T150" s="122">
        <f>'Formato 6 a)'!F159</f>
        <v>9836921.8100000005</v>
      </c>
      <c r="U150" s="122">
        <f>'Formato 6 a)'!G159</f>
        <v>5192148.6599999992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528E-8BBE-42A6-B7B3-BCE7CEB783B4}">
  <sheetPr codeName="Hoja71">
    <pageSetUpPr fitToPage="1"/>
  </sheetPr>
  <dimension ref="A1:G31"/>
  <sheetViews>
    <sheetView showGridLines="0" zoomScale="90" zoomScaleNormal="90" workbookViewId="0">
      <selection activeCell="G10" sqref="G10"/>
    </sheetView>
  </sheetViews>
  <sheetFormatPr baseColWidth="10" defaultColWidth="0" defaultRowHeight="15" customHeight="1" zeroHeight="1" x14ac:dyDescent="0.25"/>
  <cols>
    <col min="1" max="1" width="69.1640625" style="122" customWidth="1"/>
    <col min="2" max="6" width="24.1640625" style="122" customWidth="1"/>
    <col min="7" max="7" width="21.33203125" style="122" customWidth="1"/>
    <col min="8" max="16384" width="12.5" style="122" hidden="1"/>
  </cols>
  <sheetData>
    <row r="1" spans="1:7" ht="56.25" customHeight="1" x14ac:dyDescent="0.25">
      <c r="A1" s="873" t="s">
        <v>3892</v>
      </c>
      <c r="B1" s="873"/>
      <c r="C1" s="873"/>
      <c r="D1" s="873"/>
      <c r="E1" s="873"/>
      <c r="F1" s="873"/>
      <c r="G1" s="873"/>
    </row>
    <row r="2" spans="1:7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6"/>
    </row>
    <row r="3" spans="1:7" x14ac:dyDescent="0.25">
      <c r="A3" s="857" t="s">
        <v>3803</v>
      </c>
      <c r="B3" s="858"/>
      <c r="C3" s="858"/>
      <c r="D3" s="858"/>
      <c r="E3" s="858"/>
      <c r="F3" s="858"/>
      <c r="G3" s="859"/>
    </row>
    <row r="4" spans="1:7" x14ac:dyDescent="0.25">
      <c r="A4" s="857" t="s">
        <v>3893</v>
      </c>
      <c r="B4" s="858"/>
      <c r="C4" s="858"/>
      <c r="D4" s="858"/>
      <c r="E4" s="858"/>
      <c r="F4" s="858"/>
      <c r="G4" s="859"/>
    </row>
    <row r="5" spans="1:7" x14ac:dyDescent="0.25">
      <c r="A5" s="860" t="str">
        <f>TRIMESTRE</f>
        <v>Del 1 de enero al 31 de diciembre de 2020 (b)</v>
      </c>
      <c r="B5" s="861"/>
      <c r="C5" s="861"/>
      <c r="D5" s="861"/>
      <c r="E5" s="861"/>
      <c r="F5" s="861"/>
      <c r="G5" s="862"/>
    </row>
    <row r="6" spans="1:7" x14ac:dyDescent="0.25">
      <c r="A6" s="863" t="s">
        <v>3383</v>
      </c>
      <c r="B6" s="864"/>
      <c r="C6" s="864"/>
      <c r="D6" s="864"/>
      <c r="E6" s="864"/>
      <c r="F6" s="864"/>
      <c r="G6" s="865"/>
    </row>
    <row r="7" spans="1:7" x14ac:dyDescent="0.25">
      <c r="A7" s="869" t="s">
        <v>3385</v>
      </c>
      <c r="B7" s="871" t="s">
        <v>731</v>
      </c>
      <c r="C7" s="871"/>
      <c r="D7" s="871"/>
      <c r="E7" s="871"/>
      <c r="F7" s="871"/>
      <c r="G7" s="875" t="s">
        <v>3805</v>
      </c>
    </row>
    <row r="8" spans="1:7" ht="30" x14ac:dyDescent="0.25">
      <c r="A8" s="870"/>
      <c r="B8" s="620" t="s">
        <v>3806</v>
      </c>
      <c r="C8" s="577" t="s">
        <v>734</v>
      </c>
      <c r="D8" s="620" t="s">
        <v>707</v>
      </c>
      <c r="E8" s="620" t="s">
        <v>708</v>
      </c>
      <c r="F8" s="620" t="s">
        <v>735</v>
      </c>
      <c r="G8" s="874"/>
    </row>
    <row r="9" spans="1:7" x14ac:dyDescent="0.25">
      <c r="A9" s="621" t="s">
        <v>3894</v>
      </c>
      <c r="B9" s="641">
        <f>SUM(B10:GASTO_NE_FIN_01)</f>
        <v>35121100</v>
      </c>
      <c r="C9" s="641">
        <f>SUM(C10:GASTO_NE_FIN_02)</f>
        <v>-20092029.530000001</v>
      </c>
      <c r="D9" s="641">
        <f>SUM(D10:GASTO_NE_FIN_03)</f>
        <v>15029070.470000001</v>
      </c>
      <c r="E9" s="641">
        <f>SUM(E10:GASTO_NE_FIN_04)</f>
        <v>9836921.8100000005</v>
      </c>
      <c r="F9" s="641">
        <f>SUM(F10:GASTO_NE_FIN_05)</f>
        <v>9836921.8100000005</v>
      </c>
      <c r="G9" s="641">
        <f>SUM(G10:GASTO_NE_FIN_06)</f>
        <v>5192148.66</v>
      </c>
    </row>
    <row r="10" spans="1:7" s="530" customFormat="1" x14ac:dyDescent="0.25">
      <c r="A10" s="642" t="s">
        <v>3895</v>
      </c>
      <c r="B10" s="558">
        <v>35121100</v>
      </c>
      <c r="C10" s="558">
        <v>-20092029.530000001</v>
      </c>
      <c r="D10" s="558">
        <v>15029070.470000001</v>
      </c>
      <c r="E10" s="558">
        <v>9836921.8100000005</v>
      </c>
      <c r="F10" s="558">
        <v>9836921.8100000005</v>
      </c>
      <c r="G10" s="559">
        <v>5192148.66</v>
      </c>
    </row>
    <row r="11" spans="1:7" s="530" customFormat="1" x14ac:dyDescent="0.25">
      <c r="A11" s="642" t="s">
        <v>3896</v>
      </c>
      <c r="B11" s="554"/>
      <c r="C11" s="554"/>
      <c r="D11" s="554"/>
      <c r="E11" s="554"/>
      <c r="F11" s="554"/>
      <c r="G11" s="567"/>
    </row>
    <row r="12" spans="1:7" s="530" customFormat="1" x14ac:dyDescent="0.25">
      <c r="A12" s="642" t="s">
        <v>3897</v>
      </c>
      <c r="B12" s="554"/>
      <c r="C12" s="554"/>
      <c r="D12" s="554"/>
      <c r="E12" s="554"/>
      <c r="F12" s="554"/>
      <c r="G12" s="567"/>
    </row>
    <row r="13" spans="1:7" s="530" customFormat="1" x14ac:dyDescent="0.25">
      <c r="A13" s="642" t="s">
        <v>3898</v>
      </c>
      <c r="B13" s="554"/>
      <c r="C13" s="554"/>
      <c r="D13" s="554"/>
      <c r="E13" s="554"/>
      <c r="F13" s="554"/>
      <c r="G13" s="567"/>
    </row>
    <row r="14" spans="1:7" s="530" customFormat="1" x14ac:dyDescent="0.25">
      <c r="A14" s="642" t="s">
        <v>3899</v>
      </c>
      <c r="B14" s="554"/>
      <c r="C14" s="554"/>
      <c r="D14" s="554"/>
      <c r="E14" s="554"/>
      <c r="F14" s="554"/>
      <c r="G14" s="567"/>
    </row>
    <row r="15" spans="1:7" s="530" customFormat="1" x14ac:dyDescent="0.25">
      <c r="A15" s="642" t="s">
        <v>3900</v>
      </c>
      <c r="B15" s="554"/>
      <c r="C15" s="554"/>
      <c r="D15" s="554"/>
      <c r="E15" s="554"/>
      <c r="F15" s="554"/>
      <c r="G15" s="567"/>
    </row>
    <row r="16" spans="1:7" s="530" customFormat="1" x14ac:dyDescent="0.25">
      <c r="A16" s="642" t="s">
        <v>3901</v>
      </c>
      <c r="B16" s="554"/>
      <c r="C16" s="554"/>
      <c r="D16" s="554"/>
      <c r="E16" s="554"/>
      <c r="F16" s="554"/>
      <c r="G16" s="567"/>
    </row>
    <row r="17" spans="1:7" s="530" customFormat="1" x14ac:dyDescent="0.25">
      <c r="A17" s="642" t="s">
        <v>3902</v>
      </c>
      <c r="B17" s="554"/>
      <c r="C17" s="554"/>
      <c r="D17" s="554"/>
      <c r="E17" s="554"/>
      <c r="F17" s="554"/>
      <c r="G17" s="567"/>
    </row>
    <row r="18" spans="1:7" x14ac:dyDescent="0.25">
      <c r="A18" s="586" t="s">
        <v>3554</v>
      </c>
      <c r="B18" s="551"/>
      <c r="C18" s="551"/>
      <c r="D18" s="551"/>
      <c r="E18" s="551"/>
      <c r="F18" s="551"/>
      <c r="G18" s="551"/>
    </row>
    <row r="19" spans="1:7" s="530" customFormat="1" x14ac:dyDescent="0.25">
      <c r="A19" s="561" t="s">
        <v>3903</v>
      </c>
      <c r="B19" s="562">
        <f>SUM(B20:GASTO_E_FIN_01)</f>
        <v>0</v>
      </c>
      <c r="C19" s="562">
        <f>SUM(C20:GASTO_E_FIN_02)</f>
        <v>0</v>
      </c>
      <c r="D19" s="562">
        <f>SUM(D20:GASTO_E_FIN_03)</f>
        <v>0</v>
      </c>
      <c r="E19" s="562">
        <f>SUM(E20:GASTO_E_FIN_04)</f>
        <v>0</v>
      </c>
      <c r="F19" s="562">
        <f>SUM(F20:GASTO_E_FIN_05)</f>
        <v>0</v>
      </c>
      <c r="G19" s="562">
        <f>SUM(G20:GASTO_E_FIN_06)</f>
        <v>0</v>
      </c>
    </row>
    <row r="20" spans="1:7" s="530" customFormat="1" x14ac:dyDescent="0.25">
      <c r="A20" s="642" t="s">
        <v>3895</v>
      </c>
      <c r="B20" s="554"/>
      <c r="C20" s="554"/>
      <c r="D20" s="554"/>
      <c r="E20" s="554"/>
      <c r="F20" s="554"/>
      <c r="G20" s="554"/>
    </row>
    <row r="21" spans="1:7" s="530" customFormat="1" x14ac:dyDescent="0.25">
      <c r="A21" s="642" t="s">
        <v>3896</v>
      </c>
      <c r="B21" s="554"/>
      <c r="C21" s="554"/>
      <c r="D21" s="554"/>
      <c r="E21" s="554"/>
      <c r="F21" s="554"/>
      <c r="G21" s="554"/>
    </row>
    <row r="22" spans="1:7" s="530" customFormat="1" x14ac:dyDescent="0.25">
      <c r="A22" s="642" t="s">
        <v>3897</v>
      </c>
      <c r="B22" s="554"/>
      <c r="C22" s="554"/>
      <c r="D22" s="554"/>
      <c r="E22" s="554"/>
      <c r="F22" s="554"/>
      <c r="G22" s="554"/>
    </row>
    <row r="23" spans="1:7" s="530" customFormat="1" x14ac:dyDescent="0.25">
      <c r="A23" s="642" t="s">
        <v>3898</v>
      </c>
      <c r="B23" s="554"/>
      <c r="C23" s="554"/>
      <c r="D23" s="554"/>
      <c r="E23" s="554"/>
      <c r="F23" s="554"/>
      <c r="G23" s="554"/>
    </row>
    <row r="24" spans="1:7" s="530" customFormat="1" x14ac:dyDescent="0.25">
      <c r="A24" s="642" t="s">
        <v>3899</v>
      </c>
      <c r="B24" s="554"/>
      <c r="C24" s="554"/>
      <c r="D24" s="554"/>
      <c r="E24" s="554"/>
      <c r="F24" s="554"/>
      <c r="G24" s="554"/>
    </row>
    <row r="25" spans="1:7" s="530" customFormat="1" x14ac:dyDescent="0.25">
      <c r="A25" s="642" t="s">
        <v>3900</v>
      </c>
      <c r="B25" s="554"/>
      <c r="C25" s="554"/>
      <c r="D25" s="554"/>
      <c r="E25" s="554"/>
      <c r="F25" s="554"/>
      <c r="G25" s="554"/>
    </row>
    <row r="26" spans="1:7" s="530" customFormat="1" x14ac:dyDescent="0.25">
      <c r="A26" s="642" t="s">
        <v>3901</v>
      </c>
      <c r="B26" s="554"/>
      <c r="C26" s="554"/>
      <c r="D26" s="554"/>
      <c r="E26" s="554"/>
      <c r="F26" s="554"/>
      <c r="G26" s="554"/>
    </row>
    <row r="27" spans="1:7" s="530" customFormat="1" x14ac:dyDescent="0.25">
      <c r="A27" s="642" t="s">
        <v>3902</v>
      </c>
      <c r="B27" s="554"/>
      <c r="C27" s="554"/>
      <c r="D27" s="554"/>
      <c r="E27" s="554"/>
      <c r="F27" s="554"/>
      <c r="G27" s="554"/>
    </row>
    <row r="28" spans="1:7" x14ac:dyDescent="0.25">
      <c r="A28" s="586" t="s">
        <v>3554</v>
      </c>
      <c r="B28" s="551"/>
      <c r="C28" s="551"/>
      <c r="D28" s="551"/>
      <c r="E28" s="551"/>
      <c r="F28" s="551"/>
      <c r="G28" s="551"/>
    </row>
    <row r="29" spans="1:7" x14ac:dyDescent="0.25">
      <c r="A29" s="561" t="s">
        <v>3885</v>
      </c>
      <c r="B29" s="562">
        <f>GASTO_NE_T1+GASTO_E_T1</f>
        <v>35121100</v>
      </c>
      <c r="C29" s="562">
        <f>GASTO_NE_T2+GASTO_E_T2</f>
        <v>-20092029.530000001</v>
      </c>
      <c r="D29" s="562">
        <f>GASTO_NE_T3+GASTO_E_T3</f>
        <v>15029070.470000001</v>
      </c>
      <c r="E29" s="562">
        <f>GASTO_NE_T4+GASTO_E_T4</f>
        <v>9836921.8100000005</v>
      </c>
      <c r="F29" s="562">
        <f>GASTO_NE_T5+GASTO_E_T5</f>
        <v>9836921.8100000005</v>
      </c>
      <c r="G29" s="562">
        <f>GASTO_NE_T6+GASTO_E_T6</f>
        <v>5192148.66</v>
      </c>
    </row>
    <row r="30" spans="1:7" x14ac:dyDescent="0.25">
      <c r="A30" s="598"/>
      <c r="B30" s="572"/>
      <c r="C30" s="572"/>
      <c r="D30" s="572"/>
      <c r="E30" s="572"/>
      <c r="F30" s="572"/>
      <c r="G30" s="643"/>
    </row>
    <row r="31" spans="1:7" hidden="1" x14ac:dyDescent="0.25">
      <c r="A31" s="644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38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1B7F1-E4C0-4E55-A79E-569C1791FC68}">
  <sheetPr codeName="Sheet2">
    <pageSetUpPr fitToPage="1"/>
  </sheetPr>
  <dimension ref="A1:E63"/>
  <sheetViews>
    <sheetView showGridLines="0" workbookViewId="0">
      <selection activeCell="J73" sqref="J73"/>
    </sheetView>
  </sheetViews>
  <sheetFormatPr baseColWidth="10" defaultColWidth="12" defaultRowHeight="11.25" x14ac:dyDescent="0.2"/>
  <cols>
    <col min="1" max="2" width="1.83203125" style="68" customWidth="1"/>
    <col min="3" max="3" width="75" style="68" bestFit="1" customWidth="1"/>
    <col min="4" max="5" width="25.83203125" style="68" customWidth="1"/>
    <col min="6" max="16384" width="12" style="68"/>
  </cols>
  <sheetData>
    <row r="1" spans="1:5" ht="39.950000000000003" customHeight="1" x14ac:dyDescent="0.2">
      <c r="A1" s="9" t="s">
        <v>54</v>
      </c>
      <c r="B1" s="8"/>
      <c r="C1" s="8"/>
      <c r="D1" s="8"/>
      <c r="E1" s="7"/>
    </row>
    <row r="2" spans="1:5" ht="15" customHeight="1" x14ac:dyDescent="0.2">
      <c r="A2" s="6" t="s">
        <v>55</v>
      </c>
      <c r="B2" s="5"/>
      <c r="C2" s="5"/>
      <c r="D2" s="44">
        <v>2020</v>
      </c>
      <c r="E2" s="45">
        <v>2019</v>
      </c>
    </row>
    <row r="3" spans="1:5" ht="15" customHeight="1" x14ac:dyDescent="0.2">
      <c r="A3" s="46"/>
      <c r="C3" s="47"/>
      <c r="D3" s="47"/>
      <c r="E3" s="48"/>
    </row>
    <row r="4" spans="1:5" x14ac:dyDescent="0.2">
      <c r="A4" s="49" t="s">
        <v>56</v>
      </c>
      <c r="C4" s="50"/>
      <c r="D4" s="51"/>
      <c r="E4" s="52"/>
    </row>
    <row r="5" spans="1:5" x14ac:dyDescent="0.2">
      <c r="A5" s="46"/>
      <c r="B5" s="53" t="s">
        <v>12</v>
      </c>
      <c r="C5" s="54"/>
      <c r="D5" s="55">
        <v>6958830.4699999997</v>
      </c>
      <c r="E5" s="56">
        <v>12727687.83</v>
      </c>
    </row>
    <row r="6" spans="1:5" x14ac:dyDescent="0.2">
      <c r="A6" s="46"/>
      <c r="C6" s="57" t="s">
        <v>57</v>
      </c>
      <c r="D6" s="58">
        <v>0</v>
      </c>
      <c r="E6" s="59">
        <v>0</v>
      </c>
    </row>
    <row r="7" spans="1:5" x14ac:dyDescent="0.2">
      <c r="A7" s="46"/>
      <c r="C7" s="57" t="s">
        <v>58</v>
      </c>
      <c r="D7" s="58">
        <v>0</v>
      </c>
      <c r="E7" s="59">
        <v>0</v>
      </c>
    </row>
    <row r="8" spans="1:5" x14ac:dyDescent="0.2">
      <c r="A8" s="46"/>
      <c r="C8" s="57" t="s">
        <v>59</v>
      </c>
      <c r="D8" s="58">
        <v>0</v>
      </c>
      <c r="E8" s="59">
        <v>0</v>
      </c>
    </row>
    <row r="9" spans="1:5" x14ac:dyDescent="0.2">
      <c r="A9" s="46"/>
      <c r="C9" s="57" t="s">
        <v>60</v>
      </c>
      <c r="D9" s="58">
        <v>0</v>
      </c>
      <c r="E9" s="59">
        <v>0</v>
      </c>
    </row>
    <row r="10" spans="1:5" x14ac:dyDescent="0.2">
      <c r="A10" s="46"/>
      <c r="C10" s="57" t="s">
        <v>61</v>
      </c>
      <c r="D10" s="58">
        <v>479870.17</v>
      </c>
      <c r="E10" s="59">
        <v>1160249.94</v>
      </c>
    </row>
    <row r="11" spans="1:5" x14ac:dyDescent="0.2">
      <c r="A11" s="46"/>
      <c r="C11" s="57" t="s">
        <v>62</v>
      </c>
      <c r="D11" s="58">
        <v>0</v>
      </c>
      <c r="E11" s="59">
        <v>0</v>
      </c>
    </row>
    <row r="12" spans="1:5" x14ac:dyDescent="0.2">
      <c r="A12" s="46"/>
      <c r="C12" s="57" t="s">
        <v>63</v>
      </c>
      <c r="D12" s="58">
        <v>6090427.8200000003</v>
      </c>
      <c r="E12" s="59">
        <v>9943848.9600000009</v>
      </c>
    </row>
    <row r="13" spans="1:5" ht="22.5" x14ac:dyDescent="0.2">
      <c r="A13" s="46"/>
      <c r="C13" s="57" t="s">
        <v>64</v>
      </c>
      <c r="D13" s="58">
        <v>0</v>
      </c>
      <c r="E13" s="59">
        <v>0</v>
      </c>
    </row>
    <row r="14" spans="1:5" x14ac:dyDescent="0.2">
      <c r="A14" s="46"/>
      <c r="C14" s="57" t="s">
        <v>65</v>
      </c>
      <c r="D14" s="58">
        <v>388532.47999999998</v>
      </c>
      <c r="E14" s="59">
        <v>1623588.93</v>
      </c>
    </row>
    <row r="15" spans="1:5" x14ac:dyDescent="0.2">
      <c r="A15" s="46"/>
      <c r="C15" s="57" t="s">
        <v>66</v>
      </c>
      <c r="D15" s="58">
        <v>0</v>
      </c>
      <c r="E15" s="59">
        <v>0</v>
      </c>
    </row>
    <row r="16" spans="1:5" x14ac:dyDescent="0.2">
      <c r="A16" s="46"/>
      <c r="B16" s="53" t="s">
        <v>13</v>
      </c>
      <c r="C16" s="54"/>
      <c r="D16" s="55">
        <v>7125192.9000000004</v>
      </c>
      <c r="E16" s="56">
        <v>7698861.25</v>
      </c>
    </row>
    <row r="17" spans="1:5" x14ac:dyDescent="0.2">
      <c r="A17" s="46"/>
      <c r="C17" s="57" t="s">
        <v>67</v>
      </c>
      <c r="D17" s="58">
        <v>6317689.21</v>
      </c>
      <c r="E17" s="59">
        <v>6678259.79</v>
      </c>
    </row>
    <row r="18" spans="1:5" x14ac:dyDescent="0.2">
      <c r="A18" s="46"/>
      <c r="C18" s="57" t="s">
        <v>68</v>
      </c>
      <c r="D18" s="58">
        <v>146160.68</v>
      </c>
      <c r="E18" s="59">
        <v>213037.65</v>
      </c>
    </row>
    <row r="19" spans="1:5" x14ac:dyDescent="0.2">
      <c r="A19" s="46"/>
      <c r="C19" s="57" t="s">
        <v>69</v>
      </c>
      <c r="D19" s="58">
        <v>661343.01</v>
      </c>
      <c r="E19" s="59">
        <v>807563.81</v>
      </c>
    </row>
    <row r="20" spans="1:5" x14ac:dyDescent="0.2">
      <c r="A20" s="46"/>
      <c r="C20" s="57" t="s">
        <v>70</v>
      </c>
      <c r="D20" s="58">
        <v>0</v>
      </c>
      <c r="E20" s="59">
        <v>0</v>
      </c>
    </row>
    <row r="21" spans="1:5" x14ac:dyDescent="0.2">
      <c r="A21" s="46"/>
      <c r="C21" s="57" t="s">
        <v>71</v>
      </c>
      <c r="D21" s="58">
        <v>0</v>
      </c>
      <c r="E21" s="59">
        <v>0</v>
      </c>
    </row>
    <row r="22" spans="1:5" x14ac:dyDescent="0.2">
      <c r="A22" s="46"/>
      <c r="C22" s="57" t="s">
        <v>72</v>
      </c>
      <c r="D22" s="58">
        <v>0</v>
      </c>
      <c r="E22" s="59">
        <v>0</v>
      </c>
    </row>
    <row r="23" spans="1:5" x14ac:dyDescent="0.2">
      <c r="A23" s="46"/>
      <c r="C23" s="57" t="s">
        <v>73</v>
      </c>
      <c r="D23" s="58">
        <v>0</v>
      </c>
      <c r="E23" s="59">
        <v>0</v>
      </c>
    </row>
    <row r="24" spans="1:5" x14ac:dyDescent="0.2">
      <c r="A24" s="46"/>
      <c r="C24" s="57" t="s">
        <v>74</v>
      </c>
      <c r="D24" s="58">
        <v>0</v>
      </c>
      <c r="E24" s="59">
        <v>0</v>
      </c>
    </row>
    <row r="25" spans="1:5" x14ac:dyDescent="0.2">
      <c r="A25" s="46"/>
      <c r="C25" s="57" t="s">
        <v>75</v>
      </c>
      <c r="D25" s="58">
        <v>0</v>
      </c>
      <c r="E25" s="59">
        <v>0</v>
      </c>
    </row>
    <row r="26" spans="1:5" x14ac:dyDescent="0.2">
      <c r="A26" s="46"/>
      <c r="C26" s="57" t="s">
        <v>76</v>
      </c>
      <c r="D26" s="58">
        <v>0</v>
      </c>
      <c r="E26" s="59">
        <v>0</v>
      </c>
    </row>
    <row r="27" spans="1:5" x14ac:dyDescent="0.2">
      <c r="A27" s="46"/>
      <c r="C27" s="57" t="s">
        <v>77</v>
      </c>
      <c r="D27" s="58">
        <v>0</v>
      </c>
      <c r="E27" s="59">
        <v>0</v>
      </c>
    </row>
    <row r="28" spans="1:5" x14ac:dyDescent="0.2">
      <c r="A28" s="46"/>
      <c r="C28" s="57" t="s">
        <v>78</v>
      </c>
      <c r="D28" s="58">
        <v>0</v>
      </c>
      <c r="E28" s="59">
        <v>0</v>
      </c>
    </row>
    <row r="29" spans="1:5" x14ac:dyDescent="0.2">
      <c r="A29" s="46"/>
      <c r="C29" s="57" t="s">
        <v>79</v>
      </c>
      <c r="D29" s="58">
        <v>0</v>
      </c>
      <c r="E29" s="59">
        <v>0</v>
      </c>
    </row>
    <row r="30" spans="1:5" x14ac:dyDescent="0.2">
      <c r="A30" s="46"/>
      <c r="C30" s="57" t="s">
        <v>4</v>
      </c>
      <c r="D30" s="58">
        <v>0</v>
      </c>
      <c r="E30" s="59">
        <v>0</v>
      </c>
    </row>
    <row r="31" spans="1:5" x14ac:dyDescent="0.2">
      <c r="A31" s="46"/>
      <c r="C31" s="57" t="s">
        <v>80</v>
      </c>
      <c r="D31" s="58">
        <v>0</v>
      </c>
      <c r="E31" s="59">
        <v>0</v>
      </c>
    </row>
    <row r="32" spans="1:5" x14ac:dyDescent="0.2">
      <c r="A32" s="46"/>
      <c r="C32" s="57" t="s">
        <v>81</v>
      </c>
      <c r="D32" s="58">
        <v>0</v>
      </c>
      <c r="E32" s="59">
        <v>0</v>
      </c>
    </row>
    <row r="33" spans="1:5" x14ac:dyDescent="0.2">
      <c r="A33" s="60" t="s">
        <v>82</v>
      </c>
      <c r="C33" s="61"/>
      <c r="D33" s="55">
        <v>-166362.43</v>
      </c>
      <c r="E33" s="56">
        <v>5028826.58</v>
      </c>
    </row>
    <row r="34" spans="1:5" x14ac:dyDescent="0.2">
      <c r="A34" s="62"/>
      <c r="C34" s="61"/>
      <c r="D34" s="55"/>
      <c r="E34" s="56"/>
    </row>
    <row r="35" spans="1:5" x14ac:dyDescent="0.2">
      <c r="A35" s="49" t="s">
        <v>83</v>
      </c>
      <c r="C35" s="50"/>
      <c r="D35" s="58"/>
      <c r="E35" s="59"/>
    </row>
    <row r="36" spans="1:5" x14ac:dyDescent="0.2">
      <c r="A36" s="46"/>
      <c r="B36" s="53" t="s">
        <v>12</v>
      </c>
      <c r="C36" s="54"/>
      <c r="D36" s="55">
        <v>-2586415.11</v>
      </c>
      <c r="E36" s="56">
        <v>-7558799.9100000001</v>
      </c>
    </row>
    <row r="37" spans="1:5" x14ac:dyDescent="0.2">
      <c r="A37" s="46"/>
      <c r="C37" s="57" t="s">
        <v>21</v>
      </c>
      <c r="D37" s="58">
        <v>0</v>
      </c>
      <c r="E37" s="59">
        <v>0</v>
      </c>
    </row>
    <row r="38" spans="1:5" x14ac:dyDescent="0.2">
      <c r="A38" s="46"/>
      <c r="C38" s="57" t="s">
        <v>22</v>
      </c>
      <c r="D38" s="58">
        <v>0</v>
      </c>
      <c r="E38" s="59">
        <v>0</v>
      </c>
    </row>
    <row r="39" spans="1:5" x14ac:dyDescent="0.2">
      <c r="A39" s="46"/>
      <c r="C39" s="57" t="s">
        <v>84</v>
      </c>
      <c r="D39" s="58">
        <v>-2586415.11</v>
      </c>
      <c r="E39" s="59">
        <v>-7558799.9100000001</v>
      </c>
    </row>
    <row r="40" spans="1:5" x14ac:dyDescent="0.2">
      <c r="A40" s="46"/>
      <c r="B40" s="53" t="s">
        <v>13</v>
      </c>
      <c r="C40" s="54"/>
      <c r="D40" s="55">
        <v>25643.1</v>
      </c>
      <c r="E40" s="56">
        <v>118645.98</v>
      </c>
    </row>
    <row r="41" spans="1:5" x14ac:dyDescent="0.2">
      <c r="A41" s="46"/>
      <c r="C41" s="57" t="s">
        <v>21</v>
      </c>
      <c r="D41" s="58">
        <v>0</v>
      </c>
      <c r="E41" s="59">
        <v>0</v>
      </c>
    </row>
    <row r="42" spans="1:5" x14ac:dyDescent="0.2">
      <c r="A42" s="46"/>
      <c r="C42" s="57" t="s">
        <v>22</v>
      </c>
      <c r="D42" s="58">
        <v>25643.1</v>
      </c>
      <c r="E42" s="59">
        <v>118645.98</v>
      </c>
    </row>
    <row r="43" spans="1:5" x14ac:dyDescent="0.2">
      <c r="A43" s="46"/>
      <c r="C43" s="57" t="s">
        <v>85</v>
      </c>
      <c r="D43" s="58">
        <v>0</v>
      </c>
      <c r="E43" s="59">
        <v>0</v>
      </c>
    </row>
    <row r="44" spans="1:5" x14ac:dyDescent="0.2">
      <c r="A44" s="60" t="s">
        <v>86</v>
      </c>
      <c r="C44" s="61"/>
      <c r="D44" s="55">
        <v>-2612058.21</v>
      </c>
      <c r="E44" s="56">
        <v>-7677445.8899999997</v>
      </c>
    </row>
    <row r="45" spans="1:5" x14ac:dyDescent="0.2">
      <c r="A45" s="62"/>
      <c r="C45" s="61"/>
      <c r="D45" s="55"/>
      <c r="E45" s="56"/>
    </row>
    <row r="46" spans="1:5" x14ac:dyDescent="0.2">
      <c r="A46" s="49" t="s">
        <v>87</v>
      </c>
      <c r="C46" s="50"/>
      <c r="D46" s="58"/>
      <c r="E46" s="59"/>
    </row>
    <row r="47" spans="1:5" x14ac:dyDescent="0.2">
      <c r="A47" s="46"/>
      <c r="B47" s="53" t="s">
        <v>12</v>
      </c>
      <c r="C47" s="54"/>
      <c r="D47" s="55">
        <v>0</v>
      </c>
      <c r="E47" s="56">
        <v>0</v>
      </c>
    </row>
    <row r="48" spans="1:5" x14ac:dyDescent="0.2">
      <c r="A48" s="46"/>
      <c r="C48" s="57" t="s">
        <v>88</v>
      </c>
      <c r="D48" s="58">
        <v>0</v>
      </c>
      <c r="E48" s="59">
        <v>0</v>
      </c>
    </row>
    <row r="49" spans="1:5" x14ac:dyDescent="0.2">
      <c r="A49" s="46"/>
      <c r="C49" s="63" t="s">
        <v>89</v>
      </c>
      <c r="D49" s="58">
        <v>0</v>
      </c>
      <c r="E49" s="59">
        <v>0</v>
      </c>
    </row>
    <row r="50" spans="1:5" x14ac:dyDescent="0.2">
      <c r="A50" s="46"/>
      <c r="C50" s="63" t="s">
        <v>90</v>
      </c>
      <c r="D50" s="58">
        <v>0</v>
      </c>
      <c r="E50" s="59">
        <v>0</v>
      </c>
    </row>
    <row r="51" spans="1:5" x14ac:dyDescent="0.2">
      <c r="A51" s="46"/>
      <c r="C51" s="57" t="s">
        <v>91</v>
      </c>
      <c r="D51" s="58">
        <v>0</v>
      </c>
      <c r="E51" s="59">
        <v>0</v>
      </c>
    </row>
    <row r="52" spans="1:5" x14ac:dyDescent="0.2">
      <c r="A52" s="46"/>
      <c r="B52" s="53" t="s">
        <v>13</v>
      </c>
      <c r="C52" s="54"/>
      <c r="D52" s="55">
        <v>111847.19</v>
      </c>
      <c r="E52" s="56">
        <v>2088322.77</v>
      </c>
    </row>
    <row r="53" spans="1:5" x14ac:dyDescent="0.2">
      <c r="A53" s="46"/>
      <c r="C53" s="57" t="s">
        <v>92</v>
      </c>
      <c r="D53" s="58">
        <v>0</v>
      </c>
      <c r="E53" s="59">
        <v>0</v>
      </c>
    </row>
    <row r="54" spans="1:5" x14ac:dyDescent="0.2">
      <c r="A54" s="46"/>
      <c r="C54" s="63" t="s">
        <v>89</v>
      </c>
      <c r="D54" s="58">
        <v>0</v>
      </c>
      <c r="E54" s="59">
        <v>0</v>
      </c>
    </row>
    <row r="55" spans="1:5" x14ac:dyDescent="0.2">
      <c r="A55" s="46"/>
      <c r="C55" s="63" t="s">
        <v>90</v>
      </c>
      <c r="D55" s="58">
        <v>0</v>
      </c>
      <c r="E55" s="59">
        <v>0</v>
      </c>
    </row>
    <row r="56" spans="1:5" x14ac:dyDescent="0.2">
      <c r="A56" s="46"/>
      <c r="C56" s="57" t="s">
        <v>93</v>
      </c>
      <c r="D56" s="58">
        <v>111847.19</v>
      </c>
      <c r="E56" s="59">
        <v>2088322.77</v>
      </c>
    </row>
    <row r="57" spans="1:5" x14ac:dyDescent="0.2">
      <c r="A57" s="60" t="s">
        <v>94</v>
      </c>
      <c r="C57" s="61"/>
      <c r="D57" s="55">
        <v>111847.19</v>
      </c>
      <c r="E57" s="56">
        <v>-2088322.77</v>
      </c>
    </row>
    <row r="58" spans="1:5" x14ac:dyDescent="0.2">
      <c r="A58" s="62"/>
      <c r="C58" s="61"/>
      <c r="D58" s="55"/>
      <c r="E58" s="56"/>
    </row>
    <row r="59" spans="1:5" x14ac:dyDescent="0.2">
      <c r="A59" s="60" t="s">
        <v>95</v>
      </c>
      <c r="C59" s="61"/>
      <c r="D59" s="55">
        <v>-2890267.83</v>
      </c>
      <c r="E59" s="56">
        <v>-4736942.0800000001</v>
      </c>
    </row>
    <row r="60" spans="1:5" x14ac:dyDescent="0.2">
      <c r="A60" s="62"/>
      <c r="C60" s="61"/>
      <c r="D60" s="55"/>
      <c r="E60" s="56"/>
    </row>
    <row r="61" spans="1:5" x14ac:dyDescent="0.2">
      <c r="A61" s="60" t="s">
        <v>96</v>
      </c>
      <c r="C61" s="61"/>
      <c r="D61" s="55">
        <v>7347698.6200000001</v>
      </c>
      <c r="E61" s="56">
        <v>12084640.699999999</v>
      </c>
    </row>
    <row r="62" spans="1:5" x14ac:dyDescent="0.2">
      <c r="A62" s="60" t="s">
        <v>97</v>
      </c>
      <c r="C62" s="61"/>
      <c r="D62" s="55">
        <v>4457430.79</v>
      </c>
      <c r="E62" s="56">
        <v>7347698.6200000001</v>
      </c>
    </row>
    <row r="63" spans="1:5" x14ac:dyDescent="0.2">
      <c r="A63" s="64"/>
      <c r="B63" s="65"/>
      <c r="C63" s="66"/>
      <c r="D63" s="66"/>
      <c r="E63" s="67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D31A-33ED-43BF-95D9-05B1219D35CD}">
  <sheetPr codeName="Hoja17"/>
  <dimension ref="A1:Y150"/>
  <sheetViews>
    <sheetView workbookViewId="0">
      <selection activeCell="C5" sqref="C5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1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3886</v>
      </c>
      <c r="Q1" s="122" t="s">
        <v>3759</v>
      </c>
      <c r="R1" s="122" t="s">
        <v>3760</v>
      </c>
      <c r="S1" s="122" t="s">
        <v>3661</v>
      </c>
      <c r="T1" s="122" t="s">
        <v>3887</v>
      </c>
      <c r="U1" s="122" t="s">
        <v>3888</v>
      </c>
    </row>
    <row r="2" spans="1:25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122">
        <v>6</v>
      </c>
      <c r="C2" s="122">
        <v>2</v>
      </c>
      <c r="D2" s="122">
        <v>1</v>
      </c>
      <c r="I2" s="122" t="s">
        <v>3668</v>
      </c>
      <c r="P2" s="574">
        <f>GASTO_NE_T1</f>
        <v>35121100</v>
      </c>
      <c r="Q2" s="574">
        <f>GASTO_NE_T2</f>
        <v>-20092029.530000001</v>
      </c>
      <c r="R2" s="574">
        <f>GASTO_NE_T3</f>
        <v>15029070.470000001</v>
      </c>
      <c r="S2" s="574">
        <f>GASTO_NE_T4</f>
        <v>9836921.8100000005</v>
      </c>
      <c r="T2" s="574">
        <f>GASTO_NE_T5</f>
        <v>9836921.8100000005</v>
      </c>
      <c r="U2" s="574">
        <f>GASTO_NE_T6</f>
        <v>5192148.66</v>
      </c>
    </row>
    <row r="3" spans="1:25" x14ac:dyDescent="0.25">
      <c r="A3" s="122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122">
        <v>6</v>
      </c>
      <c r="C3" s="122">
        <v>2</v>
      </c>
      <c r="D3" s="122">
        <v>2</v>
      </c>
      <c r="I3" s="122" t="s">
        <v>3669</v>
      </c>
      <c r="P3" s="574">
        <f>GASTO_E_T1</f>
        <v>0</v>
      </c>
      <c r="Q3" s="574">
        <f>GASTO_E_T2</f>
        <v>0</v>
      </c>
      <c r="R3" s="574">
        <f>GASTO_E_T3</f>
        <v>0</v>
      </c>
      <c r="S3" s="574">
        <f>GASTO_E_T4</f>
        <v>0</v>
      </c>
      <c r="T3" s="574">
        <f>GASTO_E_T5</f>
        <v>0</v>
      </c>
      <c r="U3" s="574">
        <f>GASTO_E_T6</f>
        <v>0</v>
      </c>
      <c r="V3" s="574"/>
    </row>
    <row r="4" spans="1:25" x14ac:dyDescent="0.25">
      <c r="A4" s="122" t="str">
        <f t="shared" si="0"/>
        <v>6,2,3,0,0,0,0</v>
      </c>
      <c r="B4" s="122">
        <v>6</v>
      </c>
      <c r="C4" s="122">
        <v>2</v>
      </c>
      <c r="D4" s="122">
        <v>3</v>
      </c>
      <c r="I4" s="122" t="s">
        <v>3891</v>
      </c>
      <c r="P4" s="574">
        <f>TOTAL_E_T1</f>
        <v>35121100</v>
      </c>
      <c r="Q4" s="574">
        <f>TOTAL_E_T2</f>
        <v>-20092029.530000001</v>
      </c>
      <c r="R4" s="574">
        <f>TOTAL_E_T3</f>
        <v>15029070.470000001</v>
      </c>
      <c r="S4" s="574">
        <f>TOTAL_E_T4</f>
        <v>9836921.8100000005</v>
      </c>
      <c r="T4" s="574">
        <f>TOTAL_E_T5</f>
        <v>9836921.8100000005</v>
      </c>
      <c r="U4" s="574">
        <f>TOTAL_E_T6</f>
        <v>5192148.66</v>
      </c>
      <c r="V4" s="574"/>
    </row>
    <row r="5" spans="1:25" x14ac:dyDescent="0.25">
      <c r="A5" s="542"/>
      <c r="P5" s="574"/>
      <c r="Q5" s="574"/>
      <c r="R5" s="574"/>
      <c r="S5" s="574"/>
      <c r="T5" s="574"/>
      <c r="U5" s="574"/>
      <c r="V5" s="574"/>
    </row>
    <row r="6" spans="1:25" x14ac:dyDescent="0.25">
      <c r="A6" s="542"/>
      <c r="P6" s="574"/>
      <c r="Q6" s="574"/>
      <c r="R6" s="574"/>
      <c r="S6" s="574"/>
      <c r="T6" s="574"/>
      <c r="U6" s="574"/>
      <c r="V6" s="574"/>
    </row>
    <row r="7" spans="1:25" x14ac:dyDescent="0.25">
      <c r="A7" s="542"/>
      <c r="P7" s="574"/>
      <c r="Q7" s="574"/>
      <c r="R7" s="574"/>
      <c r="S7" s="574"/>
      <c r="T7" s="574"/>
      <c r="U7" s="574"/>
      <c r="V7" s="574"/>
      <c r="W7" s="574"/>
      <c r="X7" s="574"/>
      <c r="Y7" s="574"/>
    </row>
    <row r="8" spans="1:25" x14ac:dyDescent="0.25">
      <c r="A8" s="542"/>
      <c r="P8" s="574"/>
      <c r="Q8" s="574"/>
      <c r="R8" s="574"/>
      <c r="S8" s="574"/>
      <c r="T8" s="574"/>
      <c r="U8" s="574"/>
    </row>
    <row r="9" spans="1:25" x14ac:dyDescent="0.25">
      <c r="A9" s="542"/>
      <c r="P9" s="574"/>
      <c r="Q9" s="574"/>
      <c r="R9" s="574"/>
      <c r="S9" s="574"/>
      <c r="T9" s="574"/>
      <c r="U9" s="574"/>
    </row>
    <row r="10" spans="1:25" x14ac:dyDescent="0.25">
      <c r="A10" s="542"/>
      <c r="P10" s="574"/>
      <c r="Q10" s="574"/>
      <c r="R10" s="574"/>
      <c r="S10" s="574"/>
      <c r="T10" s="574"/>
      <c r="U10" s="574"/>
    </row>
    <row r="11" spans="1:25" x14ac:dyDescent="0.25">
      <c r="A11" s="542"/>
      <c r="P11" s="574"/>
      <c r="Q11" s="574"/>
      <c r="R11" s="574"/>
      <c r="S11" s="574"/>
      <c r="T11" s="574"/>
      <c r="U11" s="574"/>
    </row>
    <row r="12" spans="1:25" x14ac:dyDescent="0.25">
      <c r="A12" s="542"/>
      <c r="N12" s="619"/>
      <c r="P12" s="574"/>
      <c r="Q12" s="574"/>
      <c r="R12" s="574"/>
      <c r="S12" s="574"/>
      <c r="T12" s="574"/>
      <c r="U12" s="574"/>
    </row>
    <row r="13" spans="1:25" x14ac:dyDescent="0.25">
      <c r="A13" s="542"/>
      <c r="P13" s="574"/>
      <c r="Q13" s="574"/>
      <c r="R13" s="574"/>
      <c r="S13" s="574"/>
      <c r="T13" s="574"/>
      <c r="U13" s="574"/>
    </row>
    <row r="14" spans="1:25" x14ac:dyDescent="0.25">
      <c r="A14" s="542"/>
      <c r="P14" s="574"/>
      <c r="Q14" s="574"/>
      <c r="R14" s="574"/>
      <c r="S14" s="574"/>
      <c r="T14" s="574"/>
      <c r="U14" s="574"/>
    </row>
    <row r="15" spans="1:25" x14ac:dyDescent="0.25">
      <c r="A15" s="542"/>
      <c r="P15" s="574"/>
      <c r="Q15" s="574"/>
      <c r="R15" s="574"/>
      <c r="S15" s="574"/>
      <c r="T15" s="574"/>
      <c r="U15" s="574"/>
    </row>
    <row r="16" spans="1:25" x14ac:dyDescent="0.25">
      <c r="A16" s="542"/>
      <c r="P16" s="574"/>
      <c r="Q16" s="574"/>
      <c r="R16" s="574"/>
      <c r="S16" s="574"/>
      <c r="T16" s="574"/>
      <c r="U16" s="574"/>
    </row>
    <row r="17" spans="1:21" x14ac:dyDescent="0.25">
      <c r="A17" s="542"/>
      <c r="P17" s="574"/>
      <c r="Q17" s="574"/>
      <c r="R17" s="574"/>
      <c r="S17" s="574"/>
      <c r="T17" s="574"/>
      <c r="U17" s="574"/>
    </row>
    <row r="18" spans="1:21" x14ac:dyDescent="0.25">
      <c r="A18" s="542"/>
      <c r="P18" s="574"/>
      <c r="Q18" s="574"/>
      <c r="R18" s="574"/>
      <c r="S18" s="574"/>
      <c r="T18" s="574"/>
      <c r="U18" s="574"/>
    </row>
    <row r="19" spans="1:21" x14ac:dyDescent="0.25">
      <c r="A19" s="542"/>
      <c r="P19" s="574"/>
      <c r="Q19" s="574"/>
      <c r="R19" s="574"/>
      <c r="S19" s="574"/>
      <c r="T19" s="574"/>
      <c r="U19" s="574"/>
    </row>
    <row r="20" spans="1:21" x14ac:dyDescent="0.25">
      <c r="A20" s="542"/>
      <c r="P20" s="574"/>
      <c r="Q20" s="574"/>
      <c r="R20" s="574"/>
      <c r="S20" s="574"/>
      <c r="T20" s="574"/>
      <c r="U20" s="574"/>
    </row>
    <row r="21" spans="1:21" x14ac:dyDescent="0.25">
      <c r="A21" s="542"/>
      <c r="P21" s="574"/>
      <c r="Q21" s="574"/>
      <c r="R21" s="574"/>
      <c r="S21" s="574"/>
      <c r="T21" s="574"/>
      <c r="U21" s="574"/>
    </row>
    <row r="22" spans="1:21" x14ac:dyDescent="0.25">
      <c r="A22" s="542"/>
      <c r="P22" s="574"/>
      <c r="Q22" s="574"/>
      <c r="R22" s="574"/>
      <c r="S22" s="574"/>
      <c r="T22" s="574"/>
      <c r="U22" s="574"/>
    </row>
    <row r="23" spans="1:21" x14ac:dyDescent="0.25">
      <c r="A23" s="542"/>
      <c r="P23" s="574"/>
      <c r="Q23" s="574"/>
      <c r="R23" s="574"/>
      <c r="S23" s="574"/>
      <c r="T23" s="574"/>
      <c r="U23" s="574"/>
    </row>
    <row r="24" spans="1:21" x14ac:dyDescent="0.25">
      <c r="A24" s="542"/>
      <c r="P24" s="574"/>
      <c r="Q24" s="574"/>
      <c r="R24" s="574"/>
      <c r="S24" s="574"/>
      <c r="T24" s="574"/>
      <c r="U24" s="574"/>
    </row>
    <row r="25" spans="1:21" x14ac:dyDescent="0.25">
      <c r="A25" s="542"/>
      <c r="P25" s="574"/>
      <c r="Q25" s="574"/>
      <c r="R25" s="574"/>
      <c r="S25" s="574"/>
      <c r="T25" s="574"/>
      <c r="U25" s="574"/>
    </row>
    <row r="26" spans="1:21" x14ac:dyDescent="0.25">
      <c r="A26" s="542"/>
      <c r="P26" s="574"/>
      <c r="Q26" s="574"/>
      <c r="R26" s="574"/>
      <c r="S26" s="574"/>
      <c r="T26" s="574"/>
      <c r="U26" s="574"/>
    </row>
    <row r="27" spans="1:21" x14ac:dyDescent="0.25">
      <c r="A27" s="542"/>
      <c r="P27" s="574"/>
      <c r="Q27" s="574"/>
      <c r="R27" s="574"/>
      <c r="S27" s="574"/>
      <c r="T27" s="574"/>
      <c r="U27" s="574"/>
    </row>
    <row r="28" spans="1:21" x14ac:dyDescent="0.25">
      <c r="A28" s="542"/>
      <c r="P28" s="574"/>
      <c r="Q28" s="574"/>
      <c r="R28" s="574"/>
      <c r="S28" s="574"/>
      <c r="T28" s="574"/>
      <c r="U28" s="574"/>
    </row>
    <row r="29" spans="1:21" x14ac:dyDescent="0.25">
      <c r="A29" s="542"/>
      <c r="P29" s="574"/>
      <c r="Q29" s="574"/>
      <c r="R29" s="574"/>
      <c r="S29" s="574"/>
      <c r="T29" s="574"/>
      <c r="U29" s="574"/>
    </row>
    <row r="30" spans="1:21" x14ac:dyDescent="0.25">
      <c r="A30" s="542"/>
      <c r="P30" s="574"/>
      <c r="Q30" s="574"/>
      <c r="R30" s="574"/>
      <c r="S30" s="574"/>
      <c r="T30" s="574"/>
      <c r="U30" s="574"/>
    </row>
    <row r="31" spans="1:21" x14ac:dyDescent="0.25">
      <c r="A31" s="542"/>
      <c r="P31" s="574"/>
      <c r="Q31" s="574"/>
      <c r="R31" s="574"/>
      <c r="S31" s="574"/>
      <c r="T31" s="574"/>
      <c r="U31" s="574"/>
    </row>
    <row r="32" spans="1:21" x14ac:dyDescent="0.25">
      <c r="A32" s="542"/>
      <c r="P32" s="574"/>
      <c r="Q32" s="574"/>
      <c r="R32" s="574"/>
      <c r="S32" s="574"/>
      <c r="T32" s="574"/>
      <c r="U32" s="574"/>
    </row>
    <row r="33" spans="1:21" x14ac:dyDescent="0.25">
      <c r="A33" s="542"/>
      <c r="P33" s="574"/>
      <c r="Q33" s="574"/>
      <c r="R33" s="574"/>
      <c r="S33" s="574"/>
      <c r="T33" s="574"/>
      <c r="U33" s="574"/>
    </row>
    <row r="34" spans="1:21" x14ac:dyDescent="0.25">
      <c r="A34" s="542"/>
      <c r="P34" s="574"/>
      <c r="Q34" s="574"/>
      <c r="R34" s="574"/>
      <c r="S34" s="574"/>
      <c r="T34" s="574"/>
      <c r="U34" s="574"/>
    </row>
    <row r="35" spans="1:21" x14ac:dyDescent="0.25">
      <c r="A35" s="542"/>
      <c r="P35" s="574"/>
      <c r="Q35" s="574"/>
      <c r="R35" s="574"/>
      <c r="S35" s="574"/>
      <c r="T35" s="574"/>
      <c r="U35" s="574"/>
    </row>
    <row r="36" spans="1:21" x14ac:dyDescent="0.25">
      <c r="A36" s="542"/>
      <c r="P36" s="574"/>
      <c r="Q36" s="574"/>
      <c r="R36" s="574"/>
      <c r="S36" s="574"/>
      <c r="T36" s="574"/>
      <c r="U36" s="574"/>
    </row>
    <row r="37" spans="1:21" x14ac:dyDescent="0.25">
      <c r="A37" s="542"/>
      <c r="P37" s="574"/>
      <c r="Q37" s="574"/>
      <c r="R37" s="574"/>
      <c r="S37" s="574"/>
      <c r="T37" s="574"/>
      <c r="U37" s="574"/>
    </row>
    <row r="38" spans="1:21" x14ac:dyDescent="0.25">
      <c r="A38" s="542"/>
      <c r="P38" s="574"/>
      <c r="Q38" s="574"/>
      <c r="R38" s="574"/>
      <c r="S38" s="574"/>
      <c r="T38" s="574"/>
      <c r="U38" s="574"/>
    </row>
    <row r="39" spans="1:21" x14ac:dyDescent="0.25">
      <c r="A39" s="542"/>
      <c r="P39" s="574"/>
      <c r="Q39" s="574"/>
      <c r="R39" s="574"/>
      <c r="S39" s="574"/>
      <c r="T39" s="574"/>
      <c r="U39" s="574"/>
    </row>
    <row r="40" spans="1:21" x14ac:dyDescent="0.25">
      <c r="A40" s="542"/>
      <c r="P40" s="574"/>
      <c r="Q40" s="574"/>
      <c r="R40" s="574"/>
      <c r="S40" s="574"/>
      <c r="T40" s="574"/>
      <c r="U40" s="574"/>
    </row>
    <row r="41" spans="1:21" x14ac:dyDescent="0.25">
      <c r="A41" s="542"/>
      <c r="P41" s="574"/>
      <c r="Q41" s="574"/>
      <c r="R41" s="574"/>
      <c r="S41" s="574"/>
      <c r="T41" s="574"/>
      <c r="U41" s="574"/>
    </row>
    <row r="42" spans="1:21" x14ac:dyDescent="0.25">
      <c r="A42" s="542"/>
      <c r="P42" s="574"/>
      <c r="Q42" s="574"/>
      <c r="R42" s="574"/>
      <c r="S42" s="574"/>
      <c r="T42" s="574"/>
      <c r="U42" s="574"/>
    </row>
    <row r="43" spans="1:21" x14ac:dyDescent="0.25">
      <c r="A43" s="542"/>
      <c r="P43" s="574"/>
      <c r="Q43" s="574"/>
      <c r="R43" s="574"/>
      <c r="S43" s="574"/>
      <c r="T43" s="574"/>
      <c r="U43" s="574"/>
    </row>
    <row r="44" spans="1:21" x14ac:dyDescent="0.25">
      <c r="A44" s="542"/>
      <c r="P44" s="574"/>
      <c r="Q44" s="574"/>
      <c r="R44" s="574"/>
      <c r="S44" s="574"/>
      <c r="T44" s="574"/>
      <c r="U44" s="574"/>
    </row>
    <row r="45" spans="1:21" x14ac:dyDescent="0.25">
      <c r="A45" s="542"/>
      <c r="P45" s="574"/>
      <c r="Q45" s="574"/>
      <c r="R45" s="574"/>
      <c r="S45" s="574"/>
      <c r="T45" s="574"/>
      <c r="U45" s="574"/>
    </row>
    <row r="46" spans="1:21" x14ac:dyDescent="0.25">
      <c r="A46" s="542"/>
      <c r="P46" s="574"/>
      <c r="Q46" s="574"/>
      <c r="R46" s="574"/>
      <c r="S46" s="574"/>
      <c r="T46" s="574"/>
      <c r="U46" s="574"/>
    </row>
    <row r="47" spans="1:21" x14ac:dyDescent="0.25">
      <c r="A47" s="542"/>
      <c r="P47" s="574"/>
      <c r="Q47" s="574"/>
      <c r="R47" s="574"/>
      <c r="S47" s="574"/>
      <c r="T47" s="574"/>
      <c r="U47" s="574"/>
    </row>
    <row r="48" spans="1:21" x14ac:dyDescent="0.25">
      <c r="A48" s="542"/>
      <c r="P48" s="574"/>
      <c r="Q48" s="574"/>
      <c r="R48" s="574"/>
      <c r="S48" s="574"/>
      <c r="T48" s="574"/>
      <c r="U48" s="574"/>
    </row>
    <row r="49" spans="1:21" x14ac:dyDescent="0.25">
      <c r="A49" s="542"/>
      <c r="P49" s="574"/>
      <c r="Q49" s="574"/>
      <c r="R49" s="574"/>
      <c r="S49" s="574"/>
      <c r="T49" s="574"/>
      <c r="U49" s="574"/>
    </row>
    <row r="50" spans="1:21" x14ac:dyDescent="0.25">
      <c r="A50" s="542"/>
      <c r="P50" s="574"/>
      <c r="Q50" s="574"/>
      <c r="R50" s="574"/>
      <c r="S50" s="574"/>
      <c r="T50" s="574"/>
      <c r="U50" s="574"/>
    </row>
    <row r="51" spans="1:21" x14ac:dyDescent="0.25">
      <c r="A51" s="542"/>
      <c r="P51" s="574"/>
      <c r="Q51" s="574"/>
      <c r="R51" s="574"/>
      <c r="S51" s="574"/>
      <c r="T51" s="574"/>
      <c r="U51" s="574"/>
    </row>
    <row r="52" spans="1:21" x14ac:dyDescent="0.25">
      <c r="A52" s="542"/>
      <c r="P52" s="574"/>
      <c r="Q52" s="574"/>
      <c r="R52" s="574"/>
      <c r="S52" s="574"/>
      <c r="T52" s="574"/>
      <c r="U52" s="574"/>
    </row>
    <row r="53" spans="1:21" x14ac:dyDescent="0.25">
      <c r="A53" s="542"/>
      <c r="P53" s="574"/>
      <c r="Q53" s="574"/>
      <c r="R53" s="574"/>
      <c r="S53" s="574"/>
      <c r="T53" s="574"/>
      <c r="U53" s="574"/>
    </row>
    <row r="54" spans="1:21" x14ac:dyDescent="0.25">
      <c r="A54" s="542"/>
      <c r="P54" s="574"/>
      <c r="Q54" s="574"/>
      <c r="R54" s="574"/>
      <c r="S54" s="574"/>
      <c r="T54" s="574"/>
      <c r="U54" s="574"/>
    </row>
    <row r="55" spans="1:21" x14ac:dyDescent="0.25">
      <c r="A55" s="542"/>
      <c r="P55" s="574"/>
      <c r="Q55" s="574"/>
      <c r="R55" s="574"/>
      <c r="S55" s="574"/>
      <c r="T55" s="574"/>
      <c r="U55" s="574"/>
    </row>
    <row r="56" spans="1:21" x14ac:dyDescent="0.25">
      <c r="A56" s="542"/>
      <c r="P56" s="574"/>
      <c r="Q56" s="574"/>
      <c r="R56" s="574"/>
      <c r="S56" s="574"/>
      <c r="T56" s="574"/>
      <c r="U56" s="574"/>
    </row>
    <row r="57" spans="1:21" x14ac:dyDescent="0.25">
      <c r="A57" s="542"/>
      <c r="P57" s="574"/>
      <c r="Q57" s="574"/>
      <c r="R57" s="574"/>
      <c r="S57" s="574"/>
      <c r="T57" s="574"/>
      <c r="U57" s="574"/>
    </row>
    <row r="58" spans="1:21" x14ac:dyDescent="0.25">
      <c r="A58" s="542"/>
      <c r="P58" s="574"/>
      <c r="Q58" s="574"/>
      <c r="R58" s="574"/>
      <c r="S58" s="574"/>
      <c r="T58" s="574"/>
      <c r="U58" s="574"/>
    </row>
    <row r="59" spans="1:21" x14ac:dyDescent="0.25">
      <c r="A59" s="542"/>
      <c r="P59" s="574"/>
      <c r="Q59" s="574"/>
      <c r="R59" s="574"/>
      <c r="S59" s="574"/>
      <c r="T59" s="574"/>
      <c r="U59" s="574"/>
    </row>
    <row r="60" spans="1:21" x14ac:dyDescent="0.25">
      <c r="A60" s="542"/>
      <c r="P60" s="574"/>
      <c r="Q60" s="574"/>
      <c r="R60" s="574"/>
      <c r="S60" s="574"/>
      <c r="T60" s="574"/>
      <c r="U60" s="574"/>
    </row>
    <row r="61" spans="1:21" x14ac:dyDescent="0.25">
      <c r="A61" s="542"/>
      <c r="P61" s="574"/>
      <c r="Q61" s="574"/>
      <c r="R61" s="574"/>
      <c r="S61" s="574"/>
      <c r="T61" s="574"/>
      <c r="U61" s="574"/>
    </row>
    <row r="62" spans="1:21" x14ac:dyDescent="0.25">
      <c r="A62" s="542"/>
      <c r="P62" s="574"/>
      <c r="Q62" s="574"/>
      <c r="R62" s="574"/>
      <c r="S62" s="574"/>
      <c r="T62" s="574"/>
      <c r="U62" s="574"/>
    </row>
    <row r="63" spans="1:21" x14ac:dyDescent="0.25">
      <c r="A63" s="542"/>
      <c r="P63" s="574"/>
      <c r="Q63" s="574"/>
      <c r="R63" s="574"/>
      <c r="S63" s="574"/>
      <c r="T63" s="574"/>
      <c r="U63" s="574"/>
    </row>
    <row r="64" spans="1:21" x14ac:dyDescent="0.25">
      <c r="A64" s="542"/>
      <c r="P64" s="574"/>
      <c r="Q64" s="574"/>
      <c r="R64" s="574"/>
      <c r="S64" s="574"/>
      <c r="T64" s="574"/>
      <c r="U64" s="574"/>
    </row>
    <row r="65" spans="1:21" x14ac:dyDescent="0.25">
      <c r="A65" s="542"/>
      <c r="P65" s="574"/>
      <c r="Q65" s="574"/>
      <c r="R65" s="574"/>
      <c r="S65" s="574"/>
      <c r="T65" s="574"/>
      <c r="U65" s="574"/>
    </row>
    <row r="66" spans="1:21" x14ac:dyDescent="0.25">
      <c r="A66" s="542"/>
      <c r="P66" s="574"/>
      <c r="Q66" s="574"/>
      <c r="R66" s="574"/>
      <c r="S66" s="574"/>
      <c r="T66" s="574"/>
      <c r="U66" s="574"/>
    </row>
    <row r="67" spans="1:21" x14ac:dyDescent="0.25">
      <c r="A67" s="542"/>
      <c r="P67" s="574"/>
      <c r="Q67" s="574"/>
      <c r="R67" s="574"/>
      <c r="S67" s="574"/>
      <c r="T67" s="574"/>
      <c r="U67" s="574"/>
    </row>
    <row r="68" spans="1:21" x14ac:dyDescent="0.25">
      <c r="A68" s="542"/>
      <c r="P68" s="574"/>
      <c r="Q68" s="574"/>
      <c r="R68" s="574"/>
      <c r="S68" s="574"/>
      <c r="T68" s="574"/>
      <c r="U68" s="574"/>
    </row>
    <row r="69" spans="1:21" x14ac:dyDescent="0.25">
      <c r="A69" s="542"/>
      <c r="P69" s="574"/>
      <c r="Q69" s="574"/>
      <c r="R69" s="574"/>
      <c r="S69" s="574"/>
      <c r="T69" s="574"/>
      <c r="U69" s="574"/>
    </row>
    <row r="70" spans="1:21" x14ac:dyDescent="0.25">
      <c r="A70" s="542"/>
      <c r="P70" s="574"/>
      <c r="Q70" s="574"/>
      <c r="R70" s="574"/>
      <c r="S70" s="574"/>
      <c r="T70" s="574"/>
      <c r="U70" s="574"/>
    </row>
    <row r="71" spans="1:21" x14ac:dyDescent="0.25">
      <c r="A71" s="542"/>
      <c r="P71" s="574"/>
      <c r="Q71" s="574"/>
      <c r="R71" s="574"/>
      <c r="S71" s="574"/>
      <c r="T71" s="574"/>
      <c r="U71" s="574"/>
    </row>
    <row r="72" spans="1:21" x14ac:dyDescent="0.25">
      <c r="A72" s="542"/>
      <c r="P72" s="574"/>
      <c r="Q72" s="574"/>
      <c r="R72" s="574"/>
      <c r="S72" s="574"/>
      <c r="T72" s="574"/>
      <c r="U72" s="574"/>
    </row>
    <row r="73" spans="1:21" x14ac:dyDescent="0.25">
      <c r="A73" s="542"/>
      <c r="P73" s="574"/>
      <c r="Q73" s="574"/>
      <c r="R73" s="574"/>
      <c r="S73" s="574"/>
      <c r="T73" s="574"/>
      <c r="U73" s="574"/>
    </row>
    <row r="74" spans="1:21" x14ac:dyDescent="0.25">
      <c r="A74" s="542"/>
      <c r="P74" s="574"/>
      <c r="Q74" s="574"/>
      <c r="R74" s="574"/>
      <c r="S74" s="574"/>
      <c r="T74" s="574"/>
      <c r="U74" s="574"/>
    </row>
    <row r="75" spans="1:21" x14ac:dyDescent="0.25">
      <c r="A75" s="542"/>
      <c r="P75" s="574"/>
      <c r="Q75" s="574"/>
      <c r="R75" s="574"/>
      <c r="S75" s="574"/>
      <c r="T75" s="574"/>
      <c r="U75" s="574"/>
    </row>
    <row r="76" spans="1:21" x14ac:dyDescent="0.25">
      <c r="A76" s="542"/>
    </row>
    <row r="77" spans="1:21" x14ac:dyDescent="0.25">
      <c r="A77" s="542"/>
    </row>
    <row r="78" spans="1:21" x14ac:dyDescent="0.25">
      <c r="A78" s="542"/>
    </row>
    <row r="79" spans="1:21" x14ac:dyDescent="0.25">
      <c r="A79" s="542"/>
    </row>
    <row r="80" spans="1:21" x14ac:dyDescent="0.25">
      <c r="A80" s="542"/>
    </row>
    <row r="81" spans="1:1" x14ac:dyDescent="0.25">
      <c r="A81" s="542"/>
    </row>
    <row r="82" spans="1:1" x14ac:dyDescent="0.25">
      <c r="A82" s="542"/>
    </row>
    <row r="83" spans="1:1" x14ac:dyDescent="0.25">
      <c r="A83" s="542"/>
    </row>
    <row r="84" spans="1:1" x14ac:dyDescent="0.25">
      <c r="A84" s="542"/>
    </row>
    <row r="85" spans="1:1" x14ac:dyDescent="0.25">
      <c r="A85" s="542"/>
    </row>
    <row r="86" spans="1:1" x14ac:dyDescent="0.25">
      <c r="A86" s="542"/>
    </row>
    <row r="87" spans="1:1" x14ac:dyDescent="0.25">
      <c r="A87" s="542"/>
    </row>
    <row r="88" spans="1:1" x14ac:dyDescent="0.25">
      <c r="A88" s="542"/>
    </row>
    <row r="89" spans="1:1" x14ac:dyDescent="0.25">
      <c r="A89" s="542"/>
    </row>
    <row r="90" spans="1:1" x14ac:dyDescent="0.25">
      <c r="A90" s="542"/>
    </row>
    <row r="91" spans="1:1" x14ac:dyDescent="0.25">
      <c r="A91" s="542"/>
    </row>
    <row r="92" spans="1:1" x14ac:dyDescent="0.25">
      <c r="A92" s="542"/>
    </row>
    <row r="93" spans="1:1" x14ac:dyDescent="0.25">
      <c r="A93" s="542"/>
    </row>
    <row r="94" spans="1:1" x14ac:dyDescent="0.25">
      <c r="A94" s="542"/>
    </row>
    <row r="95" spans="1:1" x14ac:dyDescent="0.25">
      <c r="A95" s="542"/>
    </row>
    <row r="96" spans="1:1" x14ac:dyDescent="0.25">
      <c r="A96" s="542"/>
    </row>
    <row r="97" spans="1:1" x14ac:dyDescent="0.25">
      <c r="A97" s="542"/>
    </row>
    <row r="98" spans="1:1" x14ac:dyDescent="0.25">
      <c r="A98" s="542"/>
    </row>
    <row r="99" spans="1:1" x14ac:dyDescent="0.25">
      <c r="A99" s="542"/>
    </row>
    <row r="100" spans="1:1" x14ac:dyDescent="0.25">
      <c r="A100" s="542"/>
    </row>
    <row r="101" spans="1:1" x14ac:dyDescent="0.25">
      <c r="A101" s="542"/>
    </row>
    <row r="102" spans="1:1" x14ac:dyDescent="0.25">
      <c r="A102" s="542"/>
    </row>
    <row r="103" spans="1:1" x14ac:dyDescent="0.25">
      <c r="A103" s="542"/>
    </row>
    <row r="104" spans="1:1" x14ac:dyDescent="0.25">
      <c r="A104" s="542"/>
    </row>
    <row r="105" spans="1:1" x14ac:dyDescent="0.25">
      <c r="A105" s="542"/>
    </row>
    <row r="106" spans="1:1" x14ac:dyDescent="0.25">
      <c r="A106" s="542"/>
    </row>
    <row r="107" spans="1:1" x14ac:dyDescent="0.25">
      <c r="A107" s="542"/>
    </row>
    <row r="108" spans="1:1" x14ac:dyDescent="0.25">
      <c r="A108" s="542"/>
    </row>
    <row r="109" spans="1:1" x14ac:dyDescent="0.25">
      <c r="A109" s="542"/>
    </row>
    <row r="110" spans="1:1" x14ac:dyDescent="0.25">
      <c r="A110" s="542"/>
    </row>
    <row r="111" spans="1:1" x14ac:dyDescent="0.25">
      <c r="A111" s="542"/>
    </row>
    <row r="112" spans="1:1" x14ac:dyDescent="0.25">
      <c r="A112" s="542"/>
    </row>
    <row r="113" spans="1:1" x14ac:dyDescent="0.25">
      <c r="A113" s="542"/>
    </row>
    <row r="114" spans="1:1" x14ac:dyDescent="0.25">
      <c r="A114" s="542"/>
    </row>
    <row r="115" spans="1:1" x14ac:dyDescent="0.25">
      <c r="A115" s="542"/>
    </row>
    <row r="116" spans="1:1" x14ac:dyDescent="0.25">
      <c r="A116" s="542"/>
    </row>
    <row r="117" spans="1:1" x14ac:dyDescent="0.25">
      <c r="A117" s="542"/>
    </row>
    <row r="118" spans="1:1" x14ac:dyDescent="0.25">
      <c r="A118" s="542"/>
    </row>
    <row r="119" spans="1:1" x14ac:dyDescent="0.25">
      <c r="A119" s="542"/>
    </row>
    <row r="120" spans="1:1" x14ac:dyDescent="0.25">
      <c r="A120" s="542"/>
    </row>
    <row r="121" spans="1:1" x14ac:dyDescent="0.25">
      <c r="A121" s="542"/>
    </row>
    <row r="122" spans="1:1" x14ac:dyDescent="0.25">
      <c r="A122" s="542"/>
    </row>
    <row r="123" spans="1:1" x14ac:dyDescent="0.25">
      <c r="A123" s="542"/>
    </row>
    <row r="124" spans="1:1" x14ac:dyDescent="0.25">
      <c r="A124" s="542"/>
    </row>
    <row r="125" spans="1:1" x14ac:dyDescent="0.25">
      <c r="A125" s="542"/>
    </row>
    <row r="126" spans="1:1" x14ac:dyDescent="0.25">
      <c r="A126" s="542"/>
    </row>
    <row r="127" spans="1:1" x14ac:dyDescent="0.25">
      <c r="A127" s="542"/>
    </row>
    <row r="128" spans="1:1" x14ac:dyDescent="0.25">
      <c r="A128" s="542"/>
    </row>
    <row r="129" spans="1:1" x14ac:dyDescent="0.25">
      <c r="A129" s="542"/>
    </row>
    <row r="130" spans="1:1" x14ac:dyDescent="0.25">
      <c r="A130" s="542"/>
    </row>
    <row r="131" spans="1:1" x14ac:dyDescent="0.25">
      <c r="A131" s="542"/>
    </row>
    <row r="132" spans="1:1" x14ac:dyDescent="0.25">
      <c r="A132" s="542"/>
    </row>
    <row r="133" spans="1:1" x14ac:dyDescent="0.25">
      <c r="A133" s="542"/>
    </row>
    <row r="134" spans="1:1" x14ac:dyDescent="0.25">
      <c r="A134" s="542"/>
    </row>
    <row r="135" spans="1:1" x14ac:dyDescent="0.25">
      <c r="A135" s="542"/>
    </row>
    <row r="136" spans="1:1" x14ac:dyDescent="0.25">
      <c r="A136" s="542"/>
    </row>
    <row r="137" spans="1:1" x14ac:dyDescent="0.25">
      <c r="A137" s="542"/>
    </row>
    <row r="138" spans="1:1" x14ac:dyDescent="0.25">
      <c r="A138" s="542"/>
    </row>
    <row r="139" spans="1:1" x14ac:dyDescent="0.25">
      <c r="A139" s="542"/>
    </row>
    <row r="140" spans="1:1" x14ac:dyDescent="0.25">
      <c r="A140" s="542"/>
    </row>
    <row r="141" spans="1:1" x14ac:dyDescent="0.25">
      <c r="A141" s="542"/>
    </row>
    <row r="142" spans="1:1" x14ac:dyDescent="0.25">
      <c r="A142" s="542"/>
    </row>
    <row r="143" spans="1:1" x14ac:dyDescent="0.25">
      <c r="A143" s="542"/>
    </row>
    <row r="144" spans="1:1" x14ac:dyDescent="0.25">
      <c r="A144" s="542"/>
    </row>
    <row r="145" spans="1:1" x14ac:dyDescent="0.25">
      <c r="A145" s="542"/>
    </row>
    <row r="146" spans="1:1" x14ac:dyDescent="0.25">
      <c r="A146" s="542"/>
    </row>
    <row r="147" spans="1:1" x14ac:dyDescent="0.25">
      <c r="A147" s="542"/>
    </row>
    <row r="148" spans="1:1" x14ac:dyDescent="0.25">
      <c r="A148" s="542"/>
    </row>
    <row r="149" spans="1:1" x14ac:dyDescent="0.25">
      <c r="A149" s="542"/>
    </row>
    <row r="150" spans="1:1" x14ac:dyDescent="0.25">
      <c r="A150" s="542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EF2C-B446-46A2-B304-B524CA308662}">
  <sheetPr codeName="Hoja8">
    <pageSetUpPr fitToPage="1"/>
  </sheetPr>
  <dimension ref="A1:XFC78"/>
  <sheetViews>
    <sheetView showGridLines="0" topLeftCell="A61" zoomScale="90" zoomScaleNormal="90" workbookViewId="0">
      <selection activeCell="G21" sqref="G21"/>
    </sheetView>
  </sheetViews>
  <sheetFormatPr baseColWidth="10" defaultColWidth="0" defaultRowHeight="15" customHeight="1" zeroHeight="1" x14ac:dyDescent="0.25"/>
  <cols>
    <col min="1" max="1" width="87" style="122" customWidth="1"/>
    <col min="2" max="6" width="24.1640625" style="122" customWidth="1"/>
    <col min="7" max="7" width="20.1640625" style="122" customWidth="1"/>
    <col min="8" max="8" width="0" style="122" hidden="1" customWidth="1"/>
    <col min="9" max="16383" width="12.6640625" style="122" hidden="1"/>
    <col min="16384" max="16384" width="2.6640625" style="122" hidden="1" customWidth="1"/>
  </cols>
  <sheetData>
    <row r="1" spans="1:7" ht="57.75" customHeight="1" x14ac:dyDescent="0.25">
      <c r="A1" s="879" t="s">
        <v>3904</v>
      </c>
      <c r="B1" s="880"/>
      <c r="C1" s="880"/>
      <c r="D1" s="880"/>
      <c r="E1" s="880"/>
      <c r="F1" s="880"/>
      <c r="G1" s="880"/>
    </row>
    <row r="2" spans="1:7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6"/>
    </row>
    <row r="3" spans="1:7" x14ac:dyDescent="0.25">
      <c r="A3" s="857" t="s">
        <v>3905</v>
      </c>
      <c r="B3" s="858"/>
      <c r="C3" s="858"/>
      <c r="D3" s="858"/>
      <c r="E3" s="858"/>
      <c r="F3" s="858"/>
      <c r="G3" s="859"/>
    </row>
    <row r="4" spans="1:7" x14ac:dyDescent="0.25">
      <c r="A4" s="857" t="s">
        <v>3906</v>
      </c>
      <c r="B4" s="858"/>
      <c r="C4" s="858"/>
      <c r="D4" s="858"/>
      <c r="E4" s="858"/>
      <c r="F4" s="858"/>
      <c r="G4" s="859"/>
    </row>
    <row r="5" spans="1:7" x14ac:dyDescent="0.25">
      <c r="A5" s="860" t="str">
        <f>TRIMESTRE</f>
        <v>Del 1 de enero al 31 de diciembre de 2020 (b)</v>
      </c>
      <c r="B5" s="861"/>
      <c r="C5" s="861"/>
      <c r="D5" s="861"/>
      <c r="E5" s="861"/>
      <c r="F5" s="861"/>
      <c r="G5" s="862"/>
    </row>
    <row r="6" spans="1:7" x14ac:dyDescent="0.25">
      <c r="A6" s="863" t="s">
        <v>3383</v>
      </c>
      <c r="B6" s="864"/>
      <c r="C6" s="864"/>
      <c r="D6" s="864"/>
      <c r="E6" s="864"/>
      <c r="F6" s="864"/>
      <c r="G6" s="865"/>
    </row>
    <row r="7" spans="1:7" x14ac:dyDescent="0.25">
      <c r="A7" s="858" t="s">
        <v>3385</v>
      </c>
      <c r="B7" s="863" t="s">
        <v>731</v>
      </c>
      <c r="C7" s="864"/>
      <c r="D7" s="864"/>
      <c r="E7" s="864"/>
      <c r="F7" s="865"/>
      <c r="G7" s="875" t="s">
        <v>3907</v>
      </c>
    </row>
    <row r="8" spans="1:7" ht="30.75" customHeight="1" x14ac:dyDescent="0.25">
      <c r="A8" s="858"/>
      <c r="B8" s="620" t="s">
        <v>3806</v>
      </c>
      <c r="C8" s="577" t="s">
        <v>3908</v>
      </c>
      <c r="D8" s="620" t="s">
        <v>3808</v>
      </c>
      <c r="E8" s="620" t="s">
        <v>708</v>
      </c>
      <c r="F8" s="645" t="s">
        <v>735</v>
      </c>
      <c r="G8" s="874"/>
    </row>
    <row r="9" spans="1:7" x14ac:dyDescent="0.25">
      <c r="A9" s="621" t="s">
        <v>3909</v>
      </c>
      <c r="B9" s="646">
        <f>SUM(B10,B19,B27,B37)</f>
        <v>35121100</v>
      </c>
      <c r="C9" s="646">
        <f t="shared" ref="C9:G9" si="0">SUM(C10,C19,C27,C37)</f>
        <v>-20092029.530000001</v>
      </c>
      <c r="D9" s="646">
        <f t="shared" si="0"/>
        <v>15029070.470000001</v>
      </c>
      <c r="E9" s="646">
        <f t="shared" si="0"/>
        <v>9836921.8100000005</v>
      </c>
      <c r="F9" s="646">
        <f t="shared" si="0"/>
        <v>9836921.8100000005</v>
      </c>
      <c r="G9" s="646">
        <f t="shared" si="0"/>
        <v>5192148.66</v>
      </c>
    </row>
    <row r="10" spans="1:7" x14ac:dyDescent="0.25">
      <c r="A10" s="601" t="s">
        <v>3910</v>
      </c>
      <c r="B10" s="647">
        <f>SUM(B11:B18)</f>
        <v>0</v>
      </c>
      <c r="C10" s="647">
        <f t="shared" ref="C10:F10" si="1">SUM(C11:C18)</f>
        <v>0</v>
      </c>
      <c r="D10" s="647">
        <f t="shared" si="1"/>
        <v>0</v>
      </c>
      <c r="E10" s="647">
        <f t="shared" si="1"/>
        <v>0</v>
      </c>
      <c r="F10" s="647">
        <f t="shared" si="1"/>
        <v>0</v>
      </c>
      <c r="G10" s="647">
        <f>SUM(G11:G18)</f>
        <v>0</v>
      </c>
    </row>
    <row r="11" spans="1:7" x14ac:dyDescent="0.25">
      <c r="A11" s="624" t="s">
        <v>3911</v>
      </c>
      <c r="B11" s="648"/>
      <c r="C11" s="648"/>
      <c r="D11" s="648"/>
      <c r="E11" s="648"/>
      <c r="F11" s="648"/>
      <c r="G11" s="648">
        <f>D11-E11</f>
        <v>0</v>
      </c>
    </row>
    <row r="12" spans="1:7" x14ac:dyDescent="0.25">
      <c r="A12" s="624" t="s">
        <v>3912</v>
      </c>
      <c r="B12" s="648"/>
      <c r="C12" s="648"/>
      <c r="D12" s="648"/>
      <c r="E12" s="648"/>
      <c r="F12" s="648"/>
      <c r="G12" s="648">
        <f t="shared" ref="G12:G18" si="2">D12-E12</f>
        <v>0</v>
      </c>
    </row>
    <row r="13" spans="1:7" x14ac:dyDescent="0.25">
      <c r="A13" s="624" t="s">
        <v>3913</v>
      </c>
      <c r="B13" s="648"/>
      <c r="C13" s="648"/>
      <c r="D13" s="648"/>
      <c r="E13" s="648"/>
      <c r="F13" s="648"/>
      <c r="G13" s="648">
        <f t="shared" si="2"/>
        <v>0</v>
      </c>
    </row>
    <row r="14" spans="1:7" x14ac:dyDescent="0.25">
      <c r="A14" s="624" t="s">
        <v>3914</v>
      </c>
      <c r="B14" s="648"/>
      <c r="C14" s="648"/>
      <c r="D14" s="648"/>
      <c r="E14" s="648"/>
      <c r="F14" s="648"/>
      <c r="G14" s="648">
        <f t="shared" si="2"/>
        <v>0</v>
      </c>
    </row>
    <row r="15" spans="1:7" x14ac:dyDescent="0.25">
      <c r="A15" s="624" t="s">
        <v>3915</v>
      </c>
      <c r="B15" s="648"/>
      <c r="C15" s="648"/>
      <c r="D15" s="648"/>
      <c r="E15" s="648"/>
      <c r="F15" s="648"/>
      <c r="G15" s="648">
        <f t="shared" si="2"/>
        <v>0</v>
      </c>
    </row>
    <row r="16" spans="1:7" x14ac:dyDescent="0.25">
      <c r="A16" s="624" t="s">
        <v>3916</v>
      </c>
      <c r="B16" s="648"/>
      <c r="C16" s="648"/>
      <c r="D16" s="648"/>
      <c r="E16" s="648"/>
      <c r="F16" s="648"/>
      <c r="G16" s="648">
        <f t="shared" si="2"/>
        <v>0</v>
      </c>
    </row>
    <row r="17" spans="1:7" x14ac:dyDescent="0.25">
      <c r="A17" s="624" t="s">
        <v>3917</v>
      </c>
      <c r="B17" s="648"/>
      <c r="C17" s="648"/>
      <c r="D17" s="648"/>
      <c r="E17" s="648"/>
      <c r="F17" s="648"/>
      <c r="G17" s="648">
        <f t="shared" si="2"/>
        <v>0</v>
      </c>
    </row>
    <row r="18" spans="1:7" x14ac:dyDescent="0.25">
      <c r="A18" s="624" t="s">
        <v>3918</v>
      </c>
      <c r="B18" s="648"/>
      <c r="C18" s="648"/>
      <c r="D18" s="648"/>
      <c r="E18" s="648"/>
      <c r="F18" s="648"/>
      <c r="G18" s="648">
        <f t="shared" si="2"/>
        <v>0</v>
      </c>
    </row>
    <row r="19" spans="1:7" x14ac:dyDescent="0.25">
      <c r="A19" s="601" t="s">
        <v>3919</v>
      </c>
      <c r="B19" s="649">
        <v>35121100</v>
      </c>
      <c r="C19" s="649">
        <v>-20092029.530000001</v>
      </c>
      <c r="D19" s="649">
        <v>15029070.470000001</v>
      </c>
      <c r="E19" s="649">
        <v>9836921.8100000005</v>
      </c>
      <c r="F19" s="649">
        <v>9836921.8100000005</v>
      </c>
      <c r="G19" s="649">
        <v>5192148.66</v>
      </c>
    </row>
    <row r="20" spans="1:7" x14ac:dyDescent="0.25">
      <c r="A20" s="624" t="s">
        <v>3920</v>
      </c>
      <c r="B20" s="647"/>
      <c r="C20" s="647"/>
      <c r="D20" s="647"/>
      <c r="E20" s="647"/>
      <c r="F20" s="647"/>
      <c r="G20" s="648">
        <f>D20-E20</f>
        <v>0</v>
      </c>
    </row>
    <row r="21" spans="1:7" x14ac:dyDescent="0.25">
      <c r="A21" s="624" t="s">
        <v>3921</v>
      </c>
      <c r="B21" s="649">
        <v>35121100</v>
      </c>
      <c r="C21" s="649">
        <v>-20092029.530000001</v>
      </c>
      <c r="D21" s="649">
        <v>15029070.470000001</v>
      </c>
      <c r="E21" s="649">
        <v>9836921.8100000005</v>
      </c>
      <c r="F21" s="649">
        <v>9836921.8100000005</v>
      </c>
      <c r="G21" s="650">
        <v>5192148.66</v>
      </c>
    </row>
    <row r="22" spans="1:7" x14ac:dyDescent="0.25">
      <c r="A22" s="624" t="s">
        <v>3922</v>
      </c>
      <c r="B22" s="647"/>
      <c r="C22" s="647"/>
      <c r="D22" s="647"/>
      <c r="E22" s="647"/>
      <c r="F22" s="647"/>
      <c r="G22" s="648">
        <f t="shared" ref="G22:G26" si="3">D22-E22</f>
        <v>0</v>
      </c>
    </row>
    <row r="23" spans="1:7" x14ac:dyDescent="0.25">
      <c r="A23" s="624" t="s">
        <v>3923</v>
      </c>
      <c r="B23" s="647"/>
      <c r="C23" s="647"/>
      <c r="D23" s="647"/>
      <c r="E23" s="647"/>
      <c r="F23" s="647"/>
      <c r="G23" s="648">
        <f t="shared" si="3"/>
        <v>0</v>
      </c>
    </row>
    <row r="24" spans="1:7" x14ac:dyDescent="0.25">
      <c r="A24" s="624" t="s">
        <v>3924</v>
      </c>
      <c r="B24" s="647"/>
      <c r="C24" s="647"/>
      <c r="D24" s="647"/>
      <c r="E24" s="647"/>
      <c r="F24" s="647"/>
      <c r="G24" s="648">
        <f t="shared" si="3"/>
        <v>0</v>
      </c>
    </row>
    <row r="25" spans="1:7" x14ac:dyDescent="0.25">
      <c r="A25" s="624" t="s">
        <v>3925</v>
      </c>
      <c r="B25" s="647"/>
      <c r="C25" s="647"/>
      <c r="D25" s="647"/>
      <c r="E25" s="647"/>
      <c r="F25" s="647"/>
      <c r="G25" s="648">
        <f t="shared" si="3"/>
        <v>0</v>
      </c>
    </row>
    <row r="26" spans="1:7" x14ac:dyDescent="0.25">
      <c r="A26" s="624" t="s">
        <v>3926</v>
      </c>
      <c r="B26" s="647"/>
      <c r="C26" s="647"/>
      <c r="D26" s="647"/>
      <c r="E26" s="647"/>
      <c r="F26" s="647"/>
      <c r="G26" s="648">
        <f t="shared" si="3"/>
        <v>0</v>
      </c>
    </row>
    <row r="27" spans="1:7" x14ac:dyDescent="0.25">
      <c r="A27" s="601" t="s">
        <v>3927</v>
      </c>
      <c r="B27" s="647">
        <f>SUM(B28:B36)</f>
        <v>0</v>
      </c>
      <c r="C27" s="647">
        <f t="shared" ref="C27:F27" si="4">SUM(C28:C36)</f>
        <v>0</v>
      </c>
      <c r="D27" s="647">
        <f t="shared" si="4"/>
        <v>0</v>
      </c>
      <c r="E27" s="647">
        <f t="shared" si="4"/>
        <v>0</v>
      </c>
      <c r="F27" s="647">
        <f t="shared" si="4"/>
        <v>0</v>
      </c>
      <c r="G27" s="647">
        <f>SUM(G28:G36)</f>
        <v>0</v>
      </c>
    </row>
    <row r="28" spans="1:7" x14ac:dyDescent="0.25">
      <c r="A28" s="625" t="s">
        <v>3928</v>
      </c>
      <c r="B28" s="647"/>
      <c r="C28" s="647"/>
      <c r="D28" s="647"/>
      <c r="E28" s="647"/>
      <c r="F28" s="647"/>
      <c r="G28" s="648">
        <f>D28-E28</f>
        <v>0</v>
      </c>
    </row>
    <row r="29" spans="1:7" x14ac:dyDescent="0.25">
      <c r="A29" s="624" t="s">
        <v>3929</v>
      </c>
      <c r="B29" s="647"/>
      <c r="C29" s="647"/>
      <c r="D29" s="647"/>
      <c r="E29" s="647"/>
      <c r="F29" s="647"/>
      <c r="G29" s="648">
        <f t="shared" ref="G29:G36" si="5">D29-E29</f>
        <v>0</v>
      </c>
    </row>
    <row r="30" spans="1:7" x14ac:dyDescent="0.25">
      <c r="A30" s="624" t="s">
        <v>3930</v>
      </c>
      <c r="B30" s="647"/>
      <c r="C30" s="647"/>
      <c r="D30" s="647"/>
      <c r="E30" s="647"/>
      <c r="F30" s="647"/>
      <c r="G30" s="648">
        <f t="shared" si="5"/>
        <v>0</v>
      </c>
    </row>
    <row r="31" spans="1:7" x14ac:dyDescent="0.25">
      <c r="A31" s="624" t="s">
        <v>3931</v>
      </c>
      <c r="B31" s="647"/>
      <c r="C31" s="647"/>
      <c r="D31" s="647"/>
      <c r="E31" s="647"/>
      <c r="F31" s="647"/>
      <c r="G31" s="648">
        <f t="shared" si="5"/>
        <v>0</v>
      </c>
    </row>
    <row r="32" spans="1:7" x14ac:dyDescent="0.25">
      <c r="A32" s="624" t="s">
        <v>3932</v>
      </c>
      <c r="B32" s="647"/>
      <c r="C32" s="647"/>
      <c r="D32" s="647"/>
      <c r="E32" s="647"/>
      <c r="F32" s="647"/>
      <c r="G32" s="648">
        <f t="shared" si="5"/>
        <v>0</v>
      </c>
    </row>
    <row r="33" spans="1:7" x14ac:dyDescent="0.25">
      <c r="A33" s="624" t="s">
        <v>3933</v>
      </c>
      <c r="B33" s="647"/>
      <c r="C33" s="647"/>
      <c r="D33" s="647"/>
      <c r="E33" s="647"/>
      <c r="F33" s="647"/>
      <c r="G33" s="648">
        <f t="shared" si="5"/>
        <v>0</v>
      </c>
    </row>
    <row r="34" spans="1:7" x14ac:dyDescent="0.25">
      <c r="A34" s="624" t="s">
        <v>3934</v>
      </c>
      <c r="B34" s="647"/>
      <c r="C34" s="647"/>
      <c r="D34" s="647"/>
      <c r="E34" s="647"/>
      <c r="F34" s="647"/>
      <c r="G34" s="648">
        <f t="shared" si="5"/>
        <v>0</v>
      </c>
    </row>
    <row r="35" spans="1:7" x14ac:dyDescent="0.25">
      <c r="A35" s="624" t="s">
        <v>3935</v>
      </c>
      <c r="B35" s="647"/>
      <c r="C35" s="647"/>
      <c r="D35" s="647"/>
      <c r="E35" s="647"/>
      <c r="F35" s="647"/>
      <c r="G35" s="648">
        <f t="shared" si="5"/>
        <v>0</v>
      </c>
    </row>
    <row r="36" spans="1:7" x14ac:dyDescent="0.25">
      <c r="A36" s="624" t="s">
        <v>3936</v>
      </c>
      <c r="B36" s="647"/>
      <c r="C36" s="647"/>
      <c r="D36" s="647"/>
      <c r="E36" s="647"/>
      <c r="F36" s="647"/>
      <c r="G36" s="648">
        <f t="shared" si="5"/>
        <v>0</v>
      </c>
    </row>
    <row r="37" spans="1:7" ht="30" x14ac:dyDescent="0.25">
      <c r="A37" s="651" t="s">
        <v>3937</v>
      </c>
      <c r="B37" s="647">
        <f>SUM(B38:B41)</f>
        <v>0</v>
      </c>
      <c r="C37" s="647">
        <f t="shared" ref="C37:F37" si="6">SUM(C38:C41)</f>
        <v>0</v>
      </c>
      <c r="D37" s="647">
        <f t="shared" si="6"/>
        <v>0</v>
      </c>
      <c r="E37" s="647">
        <f t="shared" si="6"/>
        <v>0</v>
      </c>
      <c r="F37" s="647">
        <f t="shared" si="6"/>
        <v>0</v>
      </c>
      <c r="G37" s="647">
        <f>SUM(G38:G41)</f>
        <v>0</v>
      </c>
    </row>
    <row r="38" spans="1:7" ht="30" x14ac:dyDescent="0.25">
      <c r="A38" s="625" t="s">
        <v>3938</v>
      </c>
      <c r="B38" s="647"/>
      <c r="C38" s="647"/>
      <c r="D38" s="647"/>
      <c r="E38" s="647"/>
      <c r="F38" s="647"/>
      <c r="G38" s="648">
        <f>D38-E38</f>
        <v>0</v>
      </c>
    </row>
    <row r="39" spans="1:7" ht="30" x14ac:dyDescent="0.25">
      <c r="A39" s="625" t="s">
        <v>3939</v>
      </c>
      <c r="B39" s="648"/>
      <c r="C39" s="648"/>
      <c r="D39" s="648"/>
      <c r="E39" s="648"/>
      <c r="F39" s="648"/>
      <c r="G39" s="648">
        <f t="shared" ref="G39:G41" si="7">D39-E39</f>
        <v>0</v>
      </c>
    </row>
    <row r="40" spans="1:7" x14ac:dyDescent="0.25">
      <c r="A40" s="625" t="s">
        <v>3940</v>
      </c>
      <c r="B40" s="648"/>
      <c r="C40" s="648"/>
      <c r="D40" s="648"/>
      <c r="E40" s="648"/>
      <c r="F40" s="648"/>
      <c r="G40" s="648">
        <f t="shared" si="7"/>
        <v>0</v>
      </c>
    </row>
    <row r="41" spans="1:7" x14ac:dyDescent="0.25">
      <c r="A41" s="625" t="s">
        <v>3941</v>
      </c>
      <c r="B41" s="648"/>
      <c r="C41" s="648"/>
      <c r="D41" s="648"/>
      <c r="E41" s="648"/>
      <c r="F41" s="648"/>
      <c r="G41" s="648">
        <f t="shared" si="7"/>
        <v>0</v>
      </c>
    </row>
    <row r="42" spans="1:7" x14ac:dyDescent="0.25">
      <c r="A42" s="625"/>
      <c r="B42" s="648"/>
      <c r="C42" s="648"/>
      <c r="D42" s="648"/>
      <c r="E42" s="648"/>
      <c r="F42" s="648"/>
      <c r="G42" s="648"/>
    </row>
    <row r="43" spans="1:7" x14ac:dyDescent="0.25">
      <c r="A43" s="561" t="s">
        <v>3942</v>
      </c>
      <c r="B43" s="652">
        <f>SUM(B44,B53,B61,B71)</f>
        <v>0</v>
      </c>
      <c r="C43" s="652">
        <f t="shared" ref="C43:G43" si="8">SUM(C44,C53,C61,C71)</f>
        <v>0</v>
      </c>
      <c r="D43" s="652">
        <f t="shared" si="8"/>
        <v>0</v>
      </c>
      <c r="E43" s="652">
        <f t="shared" si="8"/>
        <v>0</v>
      </c>
      <c r="F43" s="652">
        <f t="shared" si="8"/>
        <v>0</v>
      </c>
      <c r="G43" s="652">
        <f t="shared" si="8"/>
        <v>0</v>
      </c>
    </row>
    <row r="44" spans="1:7" x14ac:dyDescent="0.25">
      <c r="A44" s="601" t="s">
        <v>3943</v>
      </c>
      <c r="B44" s="648">
        <f>SUM(B45:B52)</f>
        <v>0</v>
      </c>
      <c r="C44" s="648">
        <f t="shared" ref="C44:G44" si="9">SUM(C45:C52)</f>
        <v>0</v>
      </c>
      <c r="D44" s="648">
        <f t="shared" si="9"/>
        <v>0</v>
      </c>
      <c r="E44" s="648">
        <f t="shared" si="9"/>
        <v>0</v>
      </c>
      <c r="F44" s="648">
        <f t="shared" si="9"/>
        <v>0</v>
      </c>
      <c r="G44" s="648">
        <f t="shared" si="9"/>
        <v>0</v>
      </c>
    </row>
    <row r="45" spans="1:7" x14ac:dyDescent="0.25">
      <c r="A45" s="625" t="s">
        <v>3911</v>
      </c>
      <c r="B45" s="648"/>
      <c r="C45" s="648"/>
      <c r="D45" s="648"/>
      <c r="E45" s="648"/>
      <c r="F45" s="648"/>
      <c r="G45" s="648">
        <f>D45-E45</f>
        <v>0</v>
      </c>
    </row>
    <row r="46" spans="1:7" x14ac:dyDescent="0.25">
      <c r="A46" s="625" t="s">
        <v>3912</v>
      </c>
      <c r="B46" s="648"/>
      <c r="C46" s="648"/>
      <c r="D46" s="648"/>
      <c r="E46" s="648"/>
      <c r="F46" s="648"/>
      <c r="G46" s="648">
        <f t="shared" ref="G46:G52" si="10">D46-E46</f>
        <v>0</v>
      </c>
    </row>
    <row r="47" spans="1:7" x14ac:dyDescent="0.25">
      <c r="A47" s="625" t="s">
        <v>3913</v>
      </c>
      <c r="B47" s="648"/>
      <c r="C47" s="648"/>
      <c r="D47" s="648"/>
      <c r="E47" s="648"/>
      <c r="F47" s="648"/>
      <c r="G47" s="648">
        <f t="shared" si="10"/>
        <v>0</v>
      </c>
    </row>
    <row r="48" spans="1:7" x14ac:dyDescent="0.25">
      <c r="A48" s="625" t="s">
        <v>3914</v>
      </c>
      <c r="B48" s="648"/>
      <c r="C48" s="648"/>
      <c r="D48" s="648"/>
      <c r="E48" s="648"/>
      <c r="F48" s="648"/>
      <c r="G48" s="648">
        <f t="shared" si="10"/>
        <v>0</v>
      </c>
    </row>
    <row r="49" spans="1:7" x14ac:dyDescent="0.25">
      <c r="A49" s="625" t="s">
        <v>3915</v>
      </c>
      <c r="B49" s="648"/>
      <c r="C49" s="648"/>
      <c r="D49" s="648"/>
      <c r="E49" s="648"/>
      <c r="F49" s="648"/>
      <c r="G49" s="648">
        <f t="shared" si="10"/>
        <v>0</v>
      </c>
    </row>
    <row r="50" spans="1:7" x14ac:dyDescent="0.25">
      <c r="A50" s="625" t="s">
        <v>3916</v>
      </c>
      <c r="B50" s="648"/>
      <c r="C50" s="648"/>
      <c r="D50" s="648"/>
      <c r="E50" s="648"/>
      <c r="F50" s="648"/>
      <c r="G50" s="648">
        <f t="shared" si="10"/>
        <v>0</v>
      </c>
    </row>
    <row r="51" spans="1:7" x14ac:dyDescent="0.25">
      <c r="A51" s="625" t="s">
        <v>3917</v>
      </c>
      <c r="B51" s="648"/>
      <c r="C51" s="648"/>
      <c r="D51" s="648"/>
      <c r="E51" s="648"/>
      <c r="F51" s="648"/>
      <c r="G51" s="648">
        <f t="shared" si="10"/>
        <v>0</v>
      </c>
    </row>
    <row r="52" spans="1:7" x14ac:dyDescent="0.25">
      <c r="A52" s="625" t="s">
        <v>3918</v>
      </c>
      <c r="B52" s="648"/>
      <c r="C52" s="648"/>
      <c r="D52" s="648"/>
      <c r="E52" s="648"/>
      <c r="F52" s="648"/>
      <c r="G52" s="648">
        <f t="shared" si="10"/>
        <v>0</v>
      </c>
    </row>
    <row r="53" spans="1:7" x14ac:dyDescent="0.25">
      <c r="A53" s="601" t="s">
        <v>3919</v>
      </c>
      <c r="B53" s="647">
        <f>SUM(B54:B60)</f>
        <v>0</v>
      </c>
      <c r="C53" s="647">
        <f t="shared" ref="C53:G53" si="11">SUM(C54:C60)</f>
        <v>0</v>
      </c>
      <c r="D53" s="647">
        <f t="shared" si="11"/>
        <v>0</v>
      </c>
      <c r="E53" s="647">
        <f t="shared" si="11"/>
        <v>0</v>
      </c>
      <c r="F53" s="647">
        <f t="shared" si="11"/>
        <v>0</v>
      </c>
      <c r="G53" s="647">
        <f t="shared" si="11"/>
        <v>0</v>
      </c>
    </row>
    <row r="54" spans="1:7" x14ac:dyDescent="0.25">
      <c r="A54" s="625" t="s">
        <v>3920</v>
      </c>
      <c r="B54" s="647"/>
      <c r="C54" s="647"/>
      <c r="D54" s="647"/>
      <c r="E54" s="647"/>
      <c r="F54" s="647"/>
      <c r="G54" s="648">
        <f>D54-E54</f>
        <v>0</v>
      </c>
    </row>
    <row r="55" spans="1:7" x14ac:dyDescent="0.25">
      <c r="A55" s="625" t="s">
        <v>3921</v>
      </c>
      <c r="B55" s="647"/>
      <c r="C55" s="647"/>
      <c r="D55" s="647"/>
      <c r="E55" s="647"/>
      <c r="F55" s="647"/>
      <c r="G55" s="648">
        <f t="shared" ref="G55:G60" si="12">D55-E55</f>
        <v>0</v>
      </c>
    </row>
    <row r="56" spans="1:7" x14ac:dyDescent="0.25">
      <c r="A56" s="625" t="s">
        <v>3922</v>
      </c>
      <c r="B56" s="647"/>
      <c r="C56" s="647"/>
      <c r="D56" s="647"/>
      <c r="E56" s="647"/>
      <c r="F56" s="647"/>
      <c r="G56" s="648">
        <f t="shared" si="12"/>
        <v>0</v>
      </c>
    </row>
    <row r="57" spans="1:7" x14ac:dyDescent="0.25">
      <c r="A57" s="626" t="s">
        <v>3923</v>
      </c>
      <c r="B57" s="647"/>
      <c r="C57" s="647"/>
      <c r="D57" s="647"/>
      <c r="E57" s="647"/>
      <c r="F57" s="647"/>
      <c r="G57" s="648">
        <f t="shared" si="12"/>
        <v>0</v>
      </c>
    </row>
    <row r="58" spans="1:7" x14ac:dyDescent="0.25">
      <c r="A58" s="625" t="s">
        <v>3924</v>
      </c>
      <c r="B58" s="647"/>
      <c r="C58" s="647"/>
      <c r="D58" s="647"/>
      <c r="E58" s="647"/>
      <c r="F58" s="647"/>
      <c r="G58" s="648">
        <f t="shared" si="12"/>
        <v>0</v>
      </c>
    </row>
    <row r="59" spans="1:7" x14ac:dyDescent="0.25">
      <c r="A59" s="625" t="s">
        <v>3925</v>
      </c>
      <c r="B59" s="647"/>
      <c r="C59" s="647"/>
      <c r="D59" s="647"/>
      <c r="E59" s="647"/>
      <c r="F59" s="647"/>
      <c r="G59" s="648">
        <f t="shared" si="12"/>
        <v>0</v>
      </c>
    </row>
    <row r="60" spans="1:7" x14ac:dyDescent="0.25">
      <c r="A60" s="625" t="s">
        <v>3926</v>
      </c>
      <c r="B60" s="647"/>
      <c r="C60" s="647"/>
      <c r="D60" s="647"/>
      <c r="E60" s="647"/>
      <c r="F60" s="647"/>
      <c r="G60" s="648">
        <f t="shared" si="12"/>
        <v>0</v>
      </c>
    </row>
    <row r="61" spans="1:7" x14ac:dyDescent="0.25">
      <c r="A61" s="601" t="s">
        <v>3927</v>
      </c>
      <c r="B61" s="647">
        <f>SUM(B62:B70)</f>
        <v>0</v>
      </c>
      <c r="C61" s="647">
        <f t="shared" ref="C61:G61" si="13">SUM(C62:C70)</f>
        <v>0</v>
      </c>
      <c r="D61" s="647">
        <f t="shared" si="13"/>
        <v>0</v>
      </c>
      <c r="E61" s="647">
        <f t="shared" si="13"/>
        <v>0</v>
      </c>
      <c r="F61" s="647">
        <f t="shared" si="13"/>
        <v>0</v>
      </c>
      <c r="G61" s="647">
        <f t="shared" si="13"/>
        <v>0</v>
      </c>
    </row>
    <row r="62" spans="1:7" x14ac:dyDescent="0.25">
      <c r="A62" s="625" t="s">
        <v>3928</v>
      </c>
      <c r="B62" s="647"/>
      <c r="C62" s="647"/>
      <c r="D62" s="647"/>
      <c r="E62" s="647"/>
      <c r="F62" s="647"/>
      <c r="G62" s="648">
        <f>D62-E62</f>
        <v>0</v>
      </c>
    </row>
    <row r="63" spans="1:7" x14ac:dyDescent="0.25">
      <c r="A63" s="625" t="s">
        <v>3929</v>
      </c>
      <c r="B63" s="647"/>
      <c r="C63" s="647"/>
      <c r="D63" s="647"/>
      <c r="E63" s="647"/>
      <c r="F63" s="647"/>
      <c r="G63" s="648">
        <f t="shared" ref="G63:G70" si="14">D63-E63</f>
        <v>0</v>
      </c>
    </row>
    <row r="64" spans="1:7" x14ac:dyDescent="0.25">
      <c r="A64" s="625" t="s">
        <v>3930</v>
      </c>
      <c r="B64" s="647"/>
      <c r="C64" s="647"/>
      <c r="D64" s="647"/>
      <c r="E64" s="647"/>
      <c r="F64" s="647"/>
      <c r="G64" s="648">
        <f t="shared" si="14"/>
        <v>0</v>
      </c>
    </row>
    <row r="65" spans="1:8" x14ac:dyDescent="0.25">
      <c r="A65" s="625" t="s">
        <v>3931</v>
      </c>
      <c r="B65" s="647"/>
      <c r="C65" s="647"/>
      <c r="D65" s="647"/>
      <c r="E65" s="647"/>
      <c r="F65" s="647"/>
      <c r="G65" s="648">
        <f t="shared" si="14"/>
        <v>0</v>
      </c>
    </row>
    <row r="66" spans="1:8" x14ac:dyDescent="0.25">
      <c r="A66" s="625" t="s">
        <v>3932</v>
      </c>
      <c r="B66" s="647"/>
      <c r="C66" s="647"/>
      <c r="D66" s="647"/>
      <c r="E66" s="647"/>
      <c r="F66" s="647"/>
      <c r="G66" s="648">
        <f t="shared" si="14"/>
        <v>0</v>
      </c>
    </row>
    <row r="67" spans="1:8" x14ac:dyDescent="0.25">
      <c r="A67" s="625" t="s">
        <v>3933</v>
      </c>
      <c r="B67" s="647"/>
      <c r="C67" s="647"/>
      <c r="D67" s="647"/>
      <c r="E67" s="647"/>
      <c r="F67" s="647"/>
      <c r="G67" s="648">
        <f t="shared" si="14"/>
        <v>0</v>
      </c>
    </row>
    <row r="68" spans="1:8" x14ac:dyDescent="0.25">
      <c r="A68" s="625" t="s">
        <v>3934</v>
      </c>
      <c r="B68" s="647"/>
      <c r="C68" s="647"/>
      <c r="D68" s="647"/>
      <c r="E68" s="647"/>
      <c r="F68" s="647"/>
      <c r="G68" s="648">
        <f t="shared" si="14"/>
        <v>0</v>
      </c>
    </row>
    <row r="69" spans="1:8" x14ac:dyDescent="0.25">
      <c r="A69" s="625" t="s">
        <v>3935</v>
      </c>
      <c r="B69" s="647"/>
      <c r="C69" s="647"/>
      <c r="D69" s="647"/>
      <c r="E69" s="647"/>
      <c r="F69" s="647"/>
      <c r="G69" s="648">
        <f t="shared" si="14"/>
        <v>0</v>
      </c>
    </row>
    <row r="70" spans="1:8" x14ac:dyDescent="0.25">
      <c r="A70" s="625" t="s">
        <v>3936</v>
      </c>
      <c r="B70" s="647"/>
      <c r="C70" s="647"/>
      <c r="D70" s="647"/>
      <c r="E70" s="647"/>
      <c r="F70" s="647"/>
      <c r="G70" s="648">
        <f t="shared" si="14"/>
        <v>0</v>
      </c>
    </row>
    <row r="71" spans="1:8" x14ac:dyDescent="0.25">
      <c r="A71" s="651" t="s">
        <v>3944</v>
      </c>
      <c r="B71" s="653">
        <f>SUM(B72:B75)</f>
        <v>0</v>
      </c>
      <c r="C71" s="653">
        <f t="shared" ref="C71:F71" si="15">SUM(C72:C75)</f>
        <v>0</v>
      </c>
      <c r="D71" s="653">
        <f t="shared" si="15"/>
        <v>0</v>
      </c>
      <c r="E71" s="653">
        <f t="shared" si="15"/>
        <v>0</v>
      </c>
      <c r="F71" s="653">
        <f t="shared" si="15"/>
        <v>0</v>
      </c>
      <c r="G71" s="653">
        <f>SUM(G72:G75)</f>
        <v>0</v>
      </c>
    </row>
    <row r="72" spans="1:8" ht="30" x14ac:dyDescent="0.25">
      <c r="A72" s="625" t="s">
        <v>3938</v>
      </c>
      <c r="B72" s="647"/>
      <c r="C72" s="647"/>
      <c r="D72" s="647"/>
      <c r="E72" s="647"/>
      <c r="F72" s="647"/>
      <c r="G72" s="648">
        <f>D72-E72</f>
        <v>0</v>
      </c>
    </row>
    <row r="73" spans="1:8" ht="30" x14ac:dyDescent="0.25">
      <c r="A73" s="625" t="s">
        <v>3939</v>
      </c>
      <c r="B73" s="647"/>
      <c r="C73" s="647"/>
      <c r="D73" s="647"/>
      <c r="E73" s="647"/>
      <c r="F73" s="647"/>
      <c r="G73" s="648">
        <f t="shared" ref="G73:G75" si="16">D73-E73</f>
        <v>0</v>
      </c>
    </row>
    <row r="74" spans="1:8" x14ac:dyDescent="0.25">
      <c r="A74" s="625" t="s">
        <v>3940</v>
      </c>
      <c r="B74" s="647"/>
      <c r="C74" s="647"/>
      <c r="D74" s="647"/>
      <c r="E74" s="647"/>
      <c r="F74" s="647"/>
      <c r="G74" s="648">
        <f t="shared" si="16"/>
        <v>0</v>
      </c>
    </row>
    <row r="75" spans="1:8" x14ac:dyDescent="0.25">
      <c r="A75" s="625" t="s">
        <v>3941</v>
      </c>
      <c r="B75" s="647"/>
      <c r="C75" s="647"/>
      <c r="D75" s="647"/>
      <c r="E75" s="647"/>
      <c r="F75" s="647"/>
      <c r="G75" s="648">
        <f t="shared" si="16"/>
        <v>0</v>
      </c>
    </row>
    <row r="76" spans="1:8" x14ac:dyDescent="0.25">
      <c r="A76" s="551"/>
      <c r="B76" s="654"/>
      <c r="C76" s="654"/>
      <c r="D76" s="654"/>
      <c r="E76" s="654"/>
      <c r="F76" s="654"/>
      <c r="G76" s="654"/>
    </row>
    <row r="77" spans="1:8" x14ac:dyDescent="0.25">
      <c r="A77" s="561" t="s">
        <v>3885</v>
      </c>
      <c r="B77" s="652">
        <f>B43+B9</f>
        <v>35121100</v>
      </c>
      <c r="C77" s="652">
        <f t="shared" ref="C77:F77" si="17">C43+C9</f>
        <v>-20092029.530000001</v>
      </c>
      <c r="D77" s="652">
        <f t="shared" si="17"/>
        <v>15029070.470000001</v>
      </c>
      <c r="E77" s="652">
        <f t="shared" si="17"/>
        <v>9836921.8100000005</v>
      </c>
      <c r="F77" s="652">
        <f t="shared" si="17"/>
        <v>9836921.8100000005</v>
      </c>
      <c r="G77" s="652">
        <f>G43+G9</f>
        <v>5192148.66</v>
      </c>
    </row>
    <row r="78" spans="1:8" x14ac:dyDescent="0.25">
      <c r="A78" s="598"/>
      <c r="B78" s="655"/>
      <c r="C78" s="655"/>
      <c r="D78" s="655"/>
      <c r="E78" s="655"/>
      <c r="F78" s="655"/>
      <c r="G78" s="655"/>
      <c r="H78" s="523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3A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3" orientation="landscape" horizontalDpi="360" verticalDpi="36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E772-69D1-417F-80A8-B2F11A086254}">
  <sheetPr codeName="Hoja18"/>
  <dimension ref="A1:Y68"/>
  <sheetViews>
    <sheetView workbookViewId="0">
      <selection activeCell="R24" sqref="R24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93.832031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3886</v>
      </c>
      <c r="Q1" s="122" t="s">
        <v>3759</v>
      </c>
      <c r="R1" s="122" t="s">
        <v>3760</v>
      </c>
      <c r="S1" s="122" t="s">
        <v>3661</v>
      </c>
      <c r="T1" s="122" t="s">
        <v>3887</v>
      </c>
      <c r="U1" s="122" t="s">
        <v>3888</v>
      </c>
    </row>
    <row r="2" spans="1:25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122">
        <v>6</v>
      </c>
      <c r="C2" s="122">
        <v>3</v>
      </c>
      <c r="D2" s="122">
        <v>1</v>
      </c>
      <c r="I2" s="122" t="s">
        <v>3668</v>
      </c>
      <c r="P2" s="574">
        <f>'Formato 6 c)'!B9</f>
        <v>35121100</v>
      </c>
      <c r="Q2" s="574">
        <f>'Formato 6 c)'!C9</f>
        <v>-20092029.530000001</v>
      </c>
      <c r="R2" s="574">
        <f>'Formato 6 c)'!D9</f>
        <v>15029070.470000001</v>
      </c>
      <c r="S2" s="574">
        <f>'Formato 6 c)'!E9</f>
        <v>9836921.8100000005</v>
      </c>
      <c r="T2" s="574">
        <f>'Formato 6 c)'!F9</f>
        <v>9836921.8100000005</v>
      </c>
      <c r="U2" s="574">
        <f>'Formato 6 c)'!G9</f>
        <v>5192148.66</v>
      </c>
    </row>
    <row r="3" spans="1:25" x14ac:dyDescent="0.25">
      <c r="A3" s="542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122">
        <v>6</v>
      </c>
      <c r="C3" s="122">
        <v>3</v>
      </c>
      <c r="D3" s="122">
        <v>1</v>
      </c>
      <c r="E3" s="122">
        <v>1</v>
      </c>
      <c r="J3" s="122" t="s">
        <v>781</v>
      </c>
      <c r="P3" s="574">
        <f>'Formato 6 c)'!B10</f>
        <v>0</v>
      </c>
      <c r="Q3" s="574">
        <f>'Formato 6 c)'!C10</f>
        <v>0</v>
      </c>
      <c r="R3" s="574">
        <f>'Formato 6 c)'!D10</f>
        <v>0</v>
      </c>
      <c r="S3" s="574">
        <f>'Formato 6 c)'!E10</f>
        <v>0</v>
      </c>
      <c r="T3" s="574">
        <f>'Formato 6 c)'!F10</f>
        <v>0</v>
      </c>
      <c r="U3" s="574">
        <f>'Formato 6 c)'!G10</f>
        <v>0</v>
      </c>
      <c r="V3" s="574"/>
    </row>
    <row r="4" spans="1:25" x14ac:dyDescent="0.25">
      <c r="A4" s="542" t="str">
        <f t="shared" si="0"/>
        <v>6,3,1,1,1,0,0</v>
      </c>
      <c r="B4" s="122">
        <v>6</v>
      </c>
      <c r="C4" s="122">
        <v>3</v>
      </c>
      <c r="D4" s="122">
        <v>1</v>
      </c>
      <c r="E4" s="122">
        <v>1</v>
      </c>
      <c r="F4" s="122">
        <v>1</v>
      </c>
      <c r="K4" s="122" t="s">
        <v>782</v>
      </c>
      <c r="P4" s="574">
        <f>'Formato 6 c)'!B11</f>
        <v>0</v>
      </c>
      <c r="Q4" s="574">
        <f>'Formato 6 c)'!C11</f>
        <v>0</v>
      </c>
      <c r="R4" s="574">
        <f>'Formato 6 c)'!D11</f>
        <v>0</v>
      </c>
      <c r="S4" s="574">
        <f>'Formato 6 c)'!E11</f>
        <v>0</v>
      </c>
      <c r="T4" s="574">
        <f>'Formato 6 c)'!F11</f>
        <v>0</v>
      </c>
      <c r="U4" s="574">
        <f>'Formato 6 c)'!G11</f>
        <v>0</v>
      </c>
      <c r="V4" s="574"/>
    </row>
    <row r="5" spans="1:25" x14ac:dyDescent="0.25">
      <c r="A5" s="542" t="str">
        <f t="shared" si="0"/>
        <v>6,3,1,1,2,0,0</v>
      </c>
      <c r="B5" s="122">
        <v>6</v>
      </c>
      <c r="C5" s="122">
        <v>3</v>
      </c>
      <c r="D5" s="122">
        <v>1</v>
      </c>
      <c r="E5" s="122">
        <v>1</v>
      </c>
      <c r="F5" s="122">
        <v>2</v>
      </c>
      <c r="K5" s="122" t="s">
        <v>783</v>
      </c>
      <c r="P5" s="574">
        <f>'Formato 6 c)'!B12</f>
        <v>0</v>
      </c>
      <c r="Q5" s="574">
        <f>'Formato 6 c)'!C12</f>
        <v>0</v>
      </c>
      <c r="R5" s="574">
        <f>'Formato 6 c)'!D12</f>
        <v>0</v>
      </c>
      <c r="S5" s="574">
        <f>'Formato 6 c)'!E12</f>
        <v>0</v>
      </c>
      <c r="T5" s="574">
        <f>'Formato 6 c)'!F12</f>
        <v>0</v>
      </c>
      <c r="U5" s="574">
        <f>'Formato 6 c)'!G12</f>
        <v>0</v>
      </c>
      <c r="V5" s="574"/>
    </row>
    <row r="6" spans="1:25" x14ac:dyDescent="0.25">
      <c r="A6" s="542" t="str">
        <f t="shared" si="0"/>
        <v>6,3,1,1,3,0,0</v>
      </c>
      <c r="B6" s="122">
        <v>6</v>
      </c>
      <c r="C6" s="122">
        <v>3</v>
      </c>
      <c r="D6" s="122">
        <v>1</v>
      </c>
      <c r="E6" s="122">
        <v>1</v>
      </c>
      <c r="F6" s="122">
        <v>3</v>
      </c>
      <c r="K6" s="122" t="s">
        <v>3945</v>
      </c>
      <c r="P6" s="574">
        <f>'Formato 6 c)'!B13</f>
        <v>0</v>
      </c>
      <c r="Q6" s="574">
        <f>'Formato 6 c)'!C13</f>
        <v>0</v>
      </c>
      <c r="R6" s="574">
        <f>'Formato 6 c)'!D13</f>
        <v>0</v>
      </c>
      <c r="S6" s="574">
        <f>'Formato 6 c)'!E13</f>
        <v>0</v>
      </c>
      <c r="T6" s="574">
        <f>'Formato 6 c)'!F13</f>
        <v>0</v>
      </c>
      <c r="U6" s="574">
        <f>'Formato 6 c)'!G13</f>
        <v>0</v>
      </c>
      <c r="V6" s="574"/>
    </row>
    <row r="7" spans="1:25" x14ac:dyDescent="0.25">
      <c r="A7" s="542" t="str">
        <f t="shared" si="0"/>
        <v>6,3,1,1,4,0,0</v>
      </c>
      <c r="B7" s="122">
        <v>6</v>
      </c>
      <c r="C7" s="122">
        <v>3</v>
      </c>
      <c r="D7" s="122">
        <v>1</v>
      </c>
      <c r="E7" s="122">
        <v>1</v>
      </c>
      <c r="F7" s="122">
        <v>4</v>
      </c>
      <c r="K7" s="122" t="s">
        <v>785</v>
      </c>
      <c r="P7" s="574">
        <f>'Formato 6 c)'!B14</f>
        <v>0</v>
      </c>
      <c r="Q7" s="574">
        <f>'Formato 6 c)'!C14</f>
        <v>0</v>
      </c>
      <c r="R7" s="574">
        <f>'Formato 6 c)'!D14</f>
        <v>0</v>
      </c>
      <c r="S7" s="574">
        <f>'Formato 6 c)'!E14</f>
        <v>0</v>
      </c>
      <c r="T7" s="574">
        <f>'Formato 6 c)'!F14</f>
        <v>0</v>
      </c>
      <c r="U7" s="574">
        <f>'Formato 6 c)'!G14</f>
        <v>0</v>
      </c>
      <c r="V7" s="574"/>
      <c r="W7" s="574"/>
      <c r="X7" s="574"/>
      <c r="Y7" s="574"/>
    </row>
    <row r="8" spans="1:25" x14ac:dyDescent="0.25">
      <c r="A8" s="542" t="str">
        <f t="shared" si="0"/>
        <v>6,3,1,1,5,0,0</v>
      </c>
      <c r="B8" s="122">
        <v>6</v>
      </c>
      <c r="C8" s="122">
        <v>3</v>
      </c>
      <c r="D8" s="122">
        <v>1</v>
      </c>
      <c r="E8" s="122">
        <v>1</v>
      </c>
      <c r="F8" s="122">
        <v>5</v>
      </c>
      <c r="K8" s="122" t="s">
        <v>786</v>
      </c>
      <c r="P8" s="574">
        <f>'Formato 6 c)'!B15</f>
        <v>0</v>
      </c>
      <c r="Q8" s="574">
        <f>'Formato 6 c)'!C15</f>
        <v>0</v>
      </c>
      <c r="R8" s="574">
        <f>'Formato 6 c)'!D15</f>
        <v>0</v>
      </c>
      <c r="S8" s="574">
        <f>'Formato 6 c)'!E15</f>
        <v>0</v>
      </c>
      <c r="T8" s="574">
        <f>'Formato 6 c)'!F15</f>
        <v>0</v>
      </c>
      <c r="U8" s="574">
        <f>'Formato 6 c)'!G15</f>
        <v>0</v>
      </c>
    </row>
    <row r="9" spans="1:25" x14ac:dyDescent="0.25">
      <c r="A9" s="542" t="str">
        <f t="shared" si="0"/>
        <v>6,3,1,1,6,0,0</v>
      </c>
      <c r="B9" s="122">
        <v>6</v>
      </c>
      <c r="C9" s="122">
        <v>3</v>
      </c>
      <c r="D9" s="122">
        <v>1</v>
      </c>
      <c r="E9" s="122">
        <v>1</v>
      </c>
      <c r="F9" s="122">
        <v>6</v>
      </c>
      <c r="K9" s="122" t="s">
        <v>787</v>
      </c>
      <c r="P9" s="574">
        <f>'Formato 6 c)'!B16</f>
        <v>0</v>
      </c>
      <c r="Q9" s="574">
        <f>'Formato 6 c)'!C16</f>
        <v>0</v>
      </c>
      <c r="R9" s="574">
        <f>'Formato 6 c)'!D16</f>
        <v>0</v>
      </c>
      <c r="S9" s="574">
        <f>'Formato 6 c)'!E16</f>
        <v>0</v>
      </c>
      <c r="T9" s="574">
        <f>'Formato 6 c)'!F16</f>
        <v>0</v>
      </c>
      <c r="U9" s="574">
        <f>'Formato 6 c)'!G16</f>
        <v>0</v>
      </c>
    </row>
    <row r="10" spans="1:25" x14ac:dyDescent="0.25">
      <c r="A10" s="542" t="str">
        <f t="shared" si="0"/>
        <v>6,3,1,1,7,0,0</v>
      </c>
      <c r="B10" s="122">
        <v>6</v>
      </c>
      <c r="C10" s="122">
        <v>3</v>
      </c>
      <c r="D10" s="122">
        <v>1</v>
      </c>
      <c r="E10" s="122">
        <v>1</v>
      </c>
      <c r="F10" s="122">
        <v>7</v>
      </c>
      <c r="K10" s="122" t="s">
        <v>788</v>
      </c>
      <c r="P10" s="574">
        <f>'Formato 6 c)'!B17</f>
        <v>0</v>
      </c>
      <c r="Q10" s="574">
        <f>'Formato 6 c)'!C17</f>
        <v>0</v>
      </c>
      <c r="R10" s="574">
        <f>'Formato 6 c)'!D17</f>
        <v>0</v>
      </c>
      <c r="S10" s="574">
        <f>'Formato 6 c)'!E17</f>
        <v>0</v>
      </c>
      <c r="T10" s="574">
        <f>'Formato 6 c)'!F17</f>
        <v>0</v>
      </c>
      <c r="U10" s="574">
        <f>'Formato 6 c)'!G17</f>
        <v>0</v>
      </c>
    </row>
    <row r="11" spans="1:25" x14ac:dyDescent="0.25">
      <c r="A11" s="542" t="str">
        <f t="shared" si="0"/>
        <v>6,3,1,1,8,0,0</v>
      </c>
      <c r="B11" s="122">
        <v>6</v>
      </c>
      <c r="C11" s="122">
        <v>3</v>
      </c>
      <c r="D11" s="122">
        <v>1</v>
      </c>
      <c r="E11" s="122">
        <v>1</v>
      </c>
      <c r="F11" s="122">
        <v>8</v>
      </c>
      <c r="K11" s="122" t="s">
        <v>424</v>
      </c>
      <c r="P11" s="574">
        <f>'Formato 6 c)'!B18</f>
        <v>0</v>
      </c>
      <c r="Q11" s="574">
        <f>'Formato 6 c)'!C18</f>
        <v>0</v>
      </c>
      <c r="R11" s="574">
        <f>'Formato 6 c)'!D18</f>
        <v>0</v>
      </c>
      <c r="S11" s="574">
        <f>'Formato 6 c)'!E18</f>
        <v>0</v>
      </c>
      <c r="T11" s="574">
        <f>'Formato 6 c)'!F18</f>
        <v>0</v>
      </c>
      <c r="U11" s="574">
        <f>'Formato 6 c)'!G18</f>
        <v>0</v>
      </c>
    </row>
    <row r="12" spans="1:25" x14ac:dyDescent="0.25">
      <c r="A12" s="542" t="str">
        <f t="shared" si="0"/>
        <v>6,3,1,2,0,0,0</v>
      </c>
      <c r="B12" s="122">
        <v>6</v>
      </c>
      <c r="C12" s="122">
        <v>3</v>
      </c>
      <c r="D12" s="122">
        <v>1</v>
      </c>
      <c r="E12" s="122">
        <v>2</v>
      </c>
      <c r="J12" s="122" t="s">
        <v>789</v>
      </c>
      <c r="N12" s="619"/>
      <c r="P12" s="574">
        <f>'Formato 6 c)'!B19</f>
        <v>35121100</v>
      </c>
      <c r="Q12" s="574">
        <f>'Formato 6 c)'!C19</f>
        <v>-20092029.530000001</v>
      </c>
      <c r="R12" s="574">
        <f>'Formato 6 c)'!D19</f>
        <v>15029070.470000001</v>
      </c>
      <c r="S12" s="574">
        <f>'Formato 6 c)'!E19</f>
        <v>9836921.8100000005</v>
      </c>
      <c r="T12" s="574">
        <f>'Formato 6 c)'!F19</f>
        <v>9836921.8100000005</v>
      </c>
      <c r="U12" s="574">
        <f>'Formato 6 c)'!G19</f>
        <v>5192148.66</v>
      </c>
    </row>
    <row r="13" spans="1:25" x14ac:dyDescent="0.25">
      <c r="A13" s="542" t="str">
        <f t="shared" si="0"/>
        <v>6,3,1,2,1,0,0</v>
      </c>
      <c r="B13" s="122">
        <v>6</v>
      </c>
      <c r="C13" s="122">
        <v>3</v>
      </c>
      <c r="D13" s="122">
        <v>1</v>
      </c>
      <c r="E13" s="122">
        <v>2</v>
      </c>
      <c r="F13" s="122">
        <v>1</v>
      </c>
      <c r="K13" s="122" t="s">
        <v>3946</v>
      </c>
      <c r="P13" s="574">
        <f>'Formato 6 c)'!B20</f>
        <v>0</v>
      </c>
      <c r="Q13" s="574">
        <f>'Formato 6 c)'!C20</f>
        <v>0</v>
      </c>
      <c r="R13" s="574">
        <f>'Formato 6 c)'!D20</f>
        <v>0</v>
      </c>
      <c r="S13" s="574">
        <f>'Formato 6 c)'!E20</f>
        <v>0</v>
      </c>
      <c r="T13" s="574">
        <f>'Formato 6 c)'!F20</f>
        <v>0</v>
      </c>
      <c r="U13" s="574">
        <f>'Formato 6 c)'!G20</f>
        <v>0</v>
      </c>
    </row>
    <row r="14" spans="1:25" x14ac:dyDescent="0.25">
      <c r="A14" s="542" t="str">
        <f t="shared" si="0"/>
        <v>6,3,1,2,2,0,0</v>
      </c>
      <c r="B14" s="122">
        <v>6</v>
      </c>
      <c r="C14" s="122">
        <v>3</v>
      </c>
      <c r="D14" s="122">
        <v>1</v>
      </c>
      <c r="E14" s="122">
        <v>2</v>
      </c>
      <c r="F14" s="122">
        <v>2</v>
      </c>
      <c r="K14" s="122" t="s">
        <v>791</v>
      </c>
      <c r="P14" s="574">
        <f>'Formato 6 c)'!B21</f>
        <v>35121100</v>
      </c>
      <c r="Q14" s="574">
        <f>'Formato 6 c)'!C21</f>
        <v>-20092029.530000001</v>
      </c>
      <c r="R14" s="574">
        <f>'Formato 6 c)'!D21</f>
        <v>15029070.470000001</v>
      </c>
      <c r="S14" s="574">
        <f>'Formato 6 c)'!E21</f>
        <v>9836921.8100000005</v>
      </c>
      <c r="T14" s="574">
        <f>'Formato 6 c)'!F21</f>
        <v>9836921.8100000005</v>
      </c>
      <c r="U14" s="574">
        <f>'Formato 6 c)'!G21</f>
        <v>5192148.66</v>
      </c>
    </row>
    <row r="15" spans="1:25" x14ac:dyDescent="0.25">
      <c r="A15" s="542" t="str">
        <f t="shared" si="0"/>
        <v>6,3,1,2,3,0,0</v>
      </c>
      <c r="B15" s="122">
        <v>6</v>
      </c>
      <c r="C15" s="122">
        <v>3</v>
      </c>
      <c r="D15" s="122">
        <v>1</v>
      </c>
      <c r="E15" s="122">
        <v>2</v>
      </c>
      <c r="F15" s="122">
        <v>3</v>
      </c>
      <c r="K15" s="122" t="s">
        <v>792</v>
      </c>
      <c r="P15" s="574">
        <f>'Formato 6 c)'!B22</f>
        <v>0</v>
      </c>
      <c r="Q15" s="574">
        <f>'Formato 6 c)'!C22</f>
        <v>0</v>
      </c>
      <c r="R15" s="574">
        <f>'Formato 6 c)'!D22</f>
        <v>0</v>
      </c>
      <c r="S15" s="574">
        <f>'Formato 6 c)'!E22</f>
        <v>0</v>
      </c>
      <c r="T15" s="574">
        <f>'Formato 6 c)'!F22</f>
        <v>0</v>
      </c>
      <c r="U15" s="574">
        <f>'Formato 6 c)'!G22</f>
        <v>0</v>
      </c>
    </row>
    <row r="16" spans="1:25" x14ac:dyDescent="0.25">
      <c r="A16" s="542" t="str">
        <f t="shared" si="0"/>
        <v>6,3,1,2,4,0,0</v>
      </c>
      <c r="B16" s="122">
        <v>6</v>
      </c>
      <c r="C16" s="122">
        <v>3</v>
      </c>
      <c r="D16" s="122">
        <v>1</v>
      </c>
      <c r="E16" s="122">
        <v>2</v>
      </c>
      <c r="F16" s="122">
        <v>4</v>
      </c>
      <c r="K16" s="122" t="s">
        <v>793</v>
      </c>
      <c r="P16" s="574">
        <f>'Formato 6 c)'!B23</f>
        <v>0</v>
      </c>
      <c r="Q16" s="574">
        <f>'Formato 6 c)'!C23</f>
        <v>0</v>
      </c>
      <c r="R16" s="574">
        <f>'Formato 6 c)'!D23</f>
        <v>0</v>
      </c>
      <c r="S16" s="574">
        <f>'Formato 6 c)'!E23</f>
        <v>0</v>
      </c>
      <c r="T16" s="574">
        <f>'Formato 6 c)'!F23</f>
        <v>0</v>
      </c>
      <c r="U16" s="574">
        <f>'Formato 6 c)'!G23</f>
        <v>0</v>
      </c>
    </row>
    <row r="17" spans="1:21" x14ac:dyDescent="0.25">
      <c r="A17" s="542" t="str">
        <f t="shared" si="0"/>
        <v>6,3,1,2,5,0,0</v>
      </c>
      <c r="B17" s="122">
        <v>6</v>
      </c>
      <c r="C17" s="122">
        <v>3</v>
      </c>
      <c r="D17" s="122">
        <v>1</v>
      </c>
      <c r="E17" s="122">
        <v>2</v>
      </c>
      <c r="F17" s="122">
        <v>5</v>
      </c>
      <c r="K17" s="122" t="s">
        <v>3947</v>
      </c>
      <c r="P17" s="574">
        <f>'Formato 6 c)'!B24</f>
        <v>0</v>
      </c>
      <c r="Q17" s="574">
        <f>'Formato 6 c)'!C24</f>
        <v>0</v>
      </c>
      <c r="R17" s="574">
        <f>'Formato 6 c)'!D24</f>
        <v>0</v>
      </c>
      <c r="S17" s="574">
        <f>'Formato 6 c)'!E24</f>
        <v>0</v>
      </c>
      <c r="T17" s="574">
        <f>'Formato 6 c)'!F24</f>
        <v>0</v>
      </c>
      <c r="U17" s="574">
        <f>'Formato 6 c)'!G24</f>
        <v>0</v>
      </c>
    </row>
    <row r="18" spans="1:21" x14ac:dyDescent="0.25">
      <c r="A18" s="542" t="str">
        <f t="shared" si="0"/>
        <v>6,3,1,2,6,0,0</v>
      </c>
      <c r="B18" s="122">
        <v>6</v>
      </c>
      <c r="C18" s="122">
        <v>3</v>
      </c>
      <c r="D18" s="122">
        <v>1</v>
      </c>
      <c r="E18" s="122">
        <v>2</v>
      </c>
      <c r="F18" s="122">
        <v>6</v>
      </c>
      <c r="K18" s="122" t="s">
        <v>795</v>
      </c>
      <c r="P18" s="574">
        <f>'Formato 6 c)'!B25</f>
        <v>0</v>
      </c>
      <c r="Q18" s="574">
        <f>'Formato 6 c)'!C25</f>
        <v>0</v>
      </c>
      <c r="R18" s="574">
        <f>'Formato 6 c)'!D25</f>
        <v>0</v>
      </c>
      <c r="S18" s="574">
        <f>'Formato 6 c)'!E25</f>
        <v>0</v>
      </c>
      <c r="T18" s="574">
        <f>'Formato 6 c)'!F25</f>
        <v>0</v>
      </c>
      <c r="U18" s="574">
        <f>'Formato 6 c)'!G25</f>
        <v>0</v>
      </c>
    </row>
    <row r="19" spans="1:21" x14ac:dyDescent="0.25">
      <c r="A19" s="542" t="str">
        <f t="shared" si="0"/>
        <v>6,3,1,2,7,0,0</v>
      </c>
      <c r="B19" s="122">
        <v>6</v>
      </c>
      <c r="C19" s="122">
        <v>3</v>
      </c>
      <c r="D19" s="122">
        <v>1</v>
      </c>
      <c r="E19" s="122">
        <v>2</v>
      </c>
      <c r="F19" s="122">
        <v>7</v>
      </c>
      <c r="K19" s="122" t="s">
        <v>796</v>
      </c>
      <c r="P19" s="574">
        <f>'Formato 6 c)'!B26</f>
        <v>0</v>
      </c>
      <c r="Q19" s="574">
        <f>'Formato 6 c)'!C26</f>
        <v>0</v>
      </c>
      <c r="R19" s="574">
        <f>'Formato 6 c)'!D26</f>
        <v>0</v>
      </c>
      <c r="S19" s="574">
        <f>'Formato 6 c)'!E26</f>
        <v>0</v>
      </c>
      <c r="T19" s="574">
        <f>'Formato 6 c)'!F26</f>
        <v>0</v>
      </c>
      <c r="U19" s="574">
        <f>'Formato 6 c)'!G26</f>
        <v>0</v>
      </c>
    </row>
    <row r="20" spans="1:21" x14ac:dyDescent="0.25">
      <c r="A20" s="542" t="str">
        <f t="shared" si="0"/>
        <v>6,3,1,3,0,0,0</v>
      </c>
      <c r="B20" s="122">
        <v>6</v>
      </c>
      <c r="C20" s="122">
        <v>3</v>
      </c>
      <c r="D20" s="122">
        <v>1</v>
      </c>
      <c r="E20" s="122">
        <v>3</v>
      </c>
      <c r="J20" s="122" t="s">
        <v>797</v>
      </c>
      <c r="P20" s="574">
        <f>'Formato 6 c)'!B27</f>
        <v>0</v>
      </c>
      <c r="Q20" s="574">
        <f>'Formato 6 c)'!C27</f>
        <v>0</v>
      </c>
      <c r="R20" s="574">
        <f>'Formato 6 c)'!D27</f>
        <v>0</v>
      </c>
      <c r="S20" s="574">
        <f>'Formato 6 c)'!E27</f>
        <v>0</v>
      </c>
      <c r="T20" s="574">
        <f>'Formato 6 c)'!F27</f>
        <v>0</v>
      </c>
      <c r="U20" s="574">
        <f>'Formato 6 c)'!G27</f>
        <v>0</v>
      </c>
    </row>
    <row r="21" spans="1:21" x14ac:dyDescent="0.25">
      <c r="A21" s="542" t="str">
        <f t="shared" si="0"/>
        <v>6,3,1,3,1,0,0</v>
      </c>
      <c r="B21" s="122">
        <v>6</v>
      </c>
      <c r="C21" s="122">
        <v>3</v>
      </c>
      <c r="D21" s="122">
        <v>1</v>
      </c>
      <c r="E21" s="122">
        <v>3</v>
      </c>
      <c r="F21" s="122">
        <v>1</v>
      </c>
      <c r="K21" s="122" t="s">
        <v>798</v>
      </c>
      <c r="P21" s="574">
        <f>'Formato 6 c)'!B28</f>
        <v>0</v>
      </c>
      <c r="Q21" s="574">
        <f>'Formato 6 c)'!C28</f>
        <v>0</v>
      </c>
      <c r="R21" s="574">
        <f>'Formato 6 c)'!D28</f>
        <v>0</v>
      </c>
      <c r="S21" s="574">
        <f>'Formato 6 c)'!E28</f>
        <v>0</v>
      </c>
      <c r="T21" s="574">
        <f>'Formato 6 c)'!F28</f>
        <v>0</v>
      </c>
      <c r="U21" s="574">
        <f>'Formato 6 c)'!G28</f>
        <v>0</v>
      </c>
    </row>
    <row r="22" spans="1:21" x14ac:dyDescent="0.25">
      <c r="A22" s="542" t="str">
        <f t="shared" si="0"/>
        <v>6,3,1,3,2,0,0</v>
      </c>
      <c r="B22" s="122">
        <v>6</v>
      </c>
      <c r="C22" s="122">
        <v>3</v>
      </c>
      <c r="D22" s="122">
        <v>1</v>
      </c>
      <c r="E22" s="122">
        <v>3</v>
      </c>
      <c r="F22" s="122">
        <v>2</v>
      </c>
      <c r="K22" s="122" t="s">
        <v>799</v>
      </c>
      <c r="P22" s="574">
        <f>'Formato 6 c)'!B29</f>
        <v>0</v>
      </c>
      <c r="Q22" s="574">
        <f>'Formato 6 c)'!C29</f>
        <v>0</v>
      </c>
      <c r="R22" s="574">
        <f>'Formato 6 c)'!D29</f>
        <v>0</v>
      </c>
      <c r="S22" s="574">
        <f>'Formato 6 c)'!E29</f>
        <v>0</v>
      </c>
      <c r="T22" s="574">
        <f>'Formato 6 c)'!F29</f>
        <v>0</v>
      </c>
      <c r="U22" s="574">
        <f>'Formato 6 c)'!G29</f>
        <v>0</v>
      </c>
    </row>
    <row r="23" spans="1:21" x14ac:dyDescent="0.25">
      <c r="A23" s="542" t="str">
        <f t="shared" si="0"/>
        <v>6,3,1,3,3,0,0</v>
      </c>
      <c r="B23" s="122">
        <v>6</v>
      </c>
      <c r="C23" s="122">
        <v>3</v>
      </c>
      <c r="D23" s="122">
        <v>1</v>
      </c>
      <c r="E23" s="122">
        <v>3</v>
      </c>
      <c r="F23" s="122">
        <v>3</v>
      </c>
      <c r="K23" s="122" t="s">
        <v>3948</v>
      </c>
      <c r="P23" s="574">
        <f>'Formato 6 c)'!B30</f>
        <v>0</v>
      </c>
      <c r="Q23" s="574">
        <f>'Formato 6 c)'!C30</f>
        <v>0</v>
      </c>
      <c r="R23" s="574">
        <f>'Formato 6 c)'!D30</f>
        <v>0</v>
      </c>
      <c r="S23" s="574">
        <f>'Formato 6 c)'!E30</f>
        <v>0</v>
      </c>
      <c r="T23" s="574">
        <f>'Formato 6 c)'!F30</f>
        <v>0</v>
      </c>
      <c r="U23" s="574">
        <f>'Formato 6 c)'!G30</f>
        <v>0</v>
      </c>
    </row>
    <row r="24" spans="1:21" x14ac:dyDescent="0.25">
      <c r="A24" s="542" t="str">
        <f t="shared" si="0"/>
        <v>6,3,1,3,4,0,0</v>
      </c>
      <c r="B24" s="122">
        <v>6</v>
      </c>
      <c r="C24" s="122">
        <v>3</v>
      </c>
      <c r="D24" s="122">
        <v>1</v>
      </c>
      <c r="E24" s="122">
        <v>3</v>
      </c>
      <c r="F24" s="122">
        <v>4</v>
      </c>
      <c r="K24" s="122" t="s">
        <v>801</v>
      </c>
      <c r="P24" s="574">
        <f>'Formato 6 c)'!B31</f>
        <v>0</v>
      </c>
      <c r="Q24" s="574">
        <f>'Formato 6 c)'!C31</f>
        <v>0</v>
      </c>
      <c r="R24" s="574">
        <f>'Formato 6 c)'!D31</f>
        <v>0</v>
      </c>
      <c r="S24" s="574">
        <f>'Formato 6 c)'!E31</f>
        <v>0</v>
      </c>
      <c r="T24" s="574">
        <f>'Formato 6 c)'!F31</f>
        <v>0</v>
      </c>
      <c r="U24" s="574">
        <f>'Formato 6 c)'!G31</f>
        <v>0</v>
      </c>
    </row>
    <row r="25" spans="1:21" x14ac:dyDescent="0.25">
      <c r="A25" s="542" t="str">
        <f t="shared" si="0"/>
        <v>6,3,1,3,5,0,0</v>
      </c>
      <c r="B25" s="122">
        <v>6</v>
      </c>
      <c r="C25" s="122">
        <v>3</v>
      </c>
      <c r="D25" s="122">
        <v>1</v>
      </c>
      <c r="E25" s="122">
        <v>3</v>
      </c>
      <c r="F25" s="122">
        <v>5</v>
      </c>
      <c r="K25" s="122" t="s">
        <v>802</v>
      </c>
      <c r="P25" s="574">
        <f>'Formato 6 c)'!B32</f>
        <v>0</v>
      </c>
      <c r="Q25" s="574">
        <f>'Formato 6 c)'!C32</f>
        <v>0</v>
      </c>
      <c r="R25" s="574">
        <f>'Formato 6 c)'!D32</f>
        <v>0</v>
      </c>
      <c r="S25" s="574">
        <f>'Formato 6 c)'!E32</f>
        <v>0</v>
      </c>
      <c r="T25" s="574">
        <f>'Formato 6 c)'!F32</f>
        <v>0</v>
      </c>
      <c r="U25" s="574">
        <f>'Formato 6 c)'!G32</f>
        <v>0</v>
      </c>
    </row>
    <row r="26" spans="1:21" x14ac:dyDescent="0.25">
      <c r="A26" s="542" t="str">
        <f t="shared" si="0"/>
        <v>6,3,1,3,6,0,0</v>
      </c>
      <c r="B26" s="122">
        <v>6</v>
      </c>
      <c r="C26" s="122">
        <v>3</v>
      </c>
      <c r="D26" s="122">
        <v>1</v>
      </c>
      <c r="E26" s="122">
        <v>3</v>
      </c>
      <c r="F26" s="122">
        <v>6</v>
      </c>
      <c r="K26" s="122" t="s">
        <v>803</v>
      </c>
      <c r="P26" s="574">
        <f>'Formato 6 c)'!B33</f>
        <v>0</v>
      </c>
      <c r="Q26" s="574">
        <f>'Formato 6 c)'!C33</f>
        <v>0</v>
      </c>
      <c r="R26" s="574">
        <f>'Formato 6 c)'!D33</f>
        <v>0</v>
      </c>
      <c r="S26" s="574">
        <f>'Formato 6 c)'!E33</f>
        <v>0</v>
      </c>
      <c r="T26" s="574">
        <f>'Formato 6 c)'!F33</f>
        <v>0</v>
      </c>
      <c r="U26" s="574">
        <f>'Formato 6 c)'!G33</f>
        <v>0</v>
      </c>
    </row>
    <row r="27" spans="1:21" x14ac:dyDescent="0.25">
      <c r="A27" s="542" t="str">
        <f t="shared" si="0"/>
        <v>6,3,1,3,7,0,0</v>
      </c>
      <c r="B27" s="122">
        <v>6</v>
      </c>
      <c r="C27" s="122">
        <v>3</v>
      </c>
      <c r="D27" s="122">
        <v>1</v>
      </c>
      <c r="E27" s="122">
        <v>3</v>
      </c>
      <c r="F27" s="122">
        <v>7</v>
      </c>
      <c r="K27" s="122" t="s">
        <v>804</v>
      </c>
      <c r="P27" s="574">
        <f>'Formato 6 c)'!B34</f>
        <v>0</v>
      </c>
      <c r="Q27" s="574">
        <f>'Formato 6 c)'!C34</f>
        <v>0</v>
      </c>
      <c r="R27" s="574">
        <f>'Formato 6 c)'!D34</f>
        <v>0</v>
      </c>
      <c r="S27" s="574">
        <f>'Formato 6 c)'!E34</f>
        <v>0</v>
      </c>
      <c r="T27" s="574">
        <f>'Formato 6 c)'!F34</f>
        <v>0</v>
      </c>
      <c r="U27" s="574">
        <f>'Formato 6 c)'!G34</f>
        <v>0</v>
      </c>
    </row>
    <row r="28" spans="1:21" x14ac:dyDescent="0.25">
      <c r="A28" s="542" t="str">
        <f t="shared" si="0"/>
        <v>6,3,1,3,8,0,0</v>
      </c>
      <c r="B28" s="122">
        <v>6</v>
      </c>
      <c r="C28" s="122">
        <v>3</v>
      </c>
      <c r="D28" s="122">
        <v>1</v>
      </c>
      <c r="E28" s="122">
        <v>3</v>
      </c>
      <c r="F28" s="122">
        <v>8</v>
      </c>
      <c r="K28" s="122" t="s">
        <v>805</v>
      </c>
      <c r="P28" s="574">
        <f>'Formato 6 c)'!B35</f>
        <v>0</v>
      </c>
      <c r="Q28" s="574">
        <f>'Formato 6 c)'!C35</f>
        <v>0</v>
      </c>
      <c r="R28" s="574">
        <f>'Formato 6 c)'!D35</f>
        <v>0</v>
      </c>
      <c r="S28" s="574">
        <f>'Formato 6 c)'!E35</f>
        <v>0</v>
      </c>
      <c r="T28" s="574">
        <f>'Formato 6 c)'!F35</f>
        <v>0</v>
      </c>
      <c r="U28" s="574">
        <f>'Formato 6 c)'!G35</f>
        <v>0</v>
      </c>
    </row>
    <row r="29" spans="1:21" x14ac:dyDescent="0.25">
      <c r="A29" s="542" t="str">
        <f t="shared" si="0"/>
        <v>6,3,1,3,9,0,0</v>
      </c>
      <c r="B29" s="122">
        <v>6</v>
      </c>
      <c r="C29" s="122">
        <v>3</v>
      </c>
      <c r="D29" s="122">
        <v>1</v>
      </c>
      <c r="E29" s="122">
        <v>3</v>
      </c>
      <c r="F29" s="122">
        <v>9</v>
      </c>
      <c r="K29" s="122" t="s">
        <v>806</v>
      </c>
      <c r="P29" s="574">
        <f>'Formato 6 c)'!B36</f>
        <v>0</v>
      </c>
      <c r="Q29" s="574">
        <f>'Formato 6 c)'!C36</f>
        <v>0</v>
      </c>
      <c r="R29" s="574">
        <f>'Formato 6 c)'!D36</f>
        <v>0</v>
      </c>
      <c r="S29" s="574">
        <f>'Formato 6 c)'!E36</f>
        <v>0</v>
      </c>
      <c r="T29" s="574">
        <f>'Formato 6 c)'!F36</f>
        <v>0</v>
      </c>
      <c r="U29" s="574">
        <f>'Formato 6 c)'!G36</f>
        <v>0</v>
      </c>
    </row>
    <row r="30" spans="1:21" x14ac:dyDescent="0.25">
      <c r="A30" s="542" t="str">
        <f t="shared" si="0"/>
        <v>6,3,1,4,0,0,0</v>
      </c>
      <c r="B30" s="122">
        <v>6</v>
      </c>
      <c r="C30" s="122">
        <v>3</v>
      </c>
      <c r="D30" s="122">
        <v>1</v>
      </c>
      <c r="E30" s="122">
        <v>4</v>
      </c>
      <c r="J30" s="122" t="s">
        <v>3949</v>
      </c>
      <c r="P30" s="574">
        <f>'Formato 6 c)'!B37</f>
        <v>0</v>
      </c>
      <c r="Q30" s="574">
        <f>'Formato 6 c)'!C37</f>
        <v>0</v>
      </c>
      <c r="R30" s="574">
        <f>'Formato 6 c)'!D37</f>
        <v>0</v>
      </c>
      <c r="S30" s="574">
        <f>'Formato 6 c)'!E37</f>
        <v>0</v>
      </c>
      <c r="T30" s="574">
        <f>'Formato 6 c)'!F37</f>
        <v>0</v>
      </c>
      <c r="U30" s="574">
        <f>'Formato 6 c)'!G37</f>
        <v>0</v>
      </c>
    </row>
    <row r="31" spans="1:21" x14ac:dyDescent="0.25">
      <c r="A31" s="542" t="str">
        <f t="shared" si="0"/>
        <v>6,3,1,4,1,0,0</v>
      </c>
      <c r="B31" s="122">
        <v>6</v>
      </c>
      <c r="C31" s="122">
        <v>3</v>
      </c>
      <c r="D31" s="122">
        <v>1</v>
      </c>
      <c r="E31" s="122">
        <v>4</v>
      </c>
      <c r="F31" s="122">
        <v>1</v>
      </c>
      <c r="K31" s="122" t="s">
        <v>808</v>
      </c>
      <c r="P31" s="574">
        <f>'Formato 6 c)'!B38</f>
        <v>0</v>
      </c>
      <c r="Q31" s="574">
        <f>'Formato 6 c)'!C38</f>
        <v>0</v>
      </c>
      <c r="R31" s="574">
        <f>'Formato 6 c)'!D38</f>
        <v>0</v>
      </c>
      <c r="S31" s="574">
        <f>'Formato 6 c)'!E38</f>
        <v>0</v>
      </c>
      <c r="T31" s="574">
        <f>'Formato 6 c)'!F38</f>
        <v>0</v>
      </c>
      <c r="U31" s="574">
        <f>'Formato 6 c)'!G38</f>
        <v>0</v>
      </c>
    </row>
    <row r="32" spans="1:21" x14ac:dyDescent="0.25">
      <c r="A32" s="542" t="str">
        <f t="shared" si="0"/>
        <v>6,3,1,4,2,0,0</v>
      </c>
      <c r="B32" s="122">
        <v>6</v>
      </c>
      <c r="C32" s="122">
        <v>3</v>
      </c>
      <c r="D32" s="122">
        <v>1</v>
      </c>
      <c r="E32" s="122">
        <v>4</v>
      </c>
      <c r="F32" s="122">
        <v>2</v>
      </c>
      <c r="K32" s="122" t="s">
        <v>3950</v>
      </c>
      <c r="P32" s="574">
        <f>'Formato 6 c)'!B39</f>
        <v>0</v>
      </c>
      <c r="Q32" s="574">
        <f>'Formato 6 c)'!C39</f>
        <v>0</v>
      </c>
      <c r="R32" s="574">
        <f>'Formato 6 c)'!D39</f>
        <v>0</v>
      </c>
      <c r="S32" s="574">
        <f>'Formato 6 c)'!E39</f>
        <v>0</v>
      </c>
      <c r="T32" s="574">
        <f>'Formato 6 c)'!F39</f>
        <v>0</v>
      </c>
      <c r="U32" s="574">
        <f>'Formato 6 c)'!G39</f>
        <v>0</v>
      </c>
    </row>
    <row r="33" spans="1:21" x14ac:dyDescent="0.25">
      <c r="A33" s="542" t="str">
        <f t="shared" si="0"/>
        <v>6,3,1,4,3,0,0</v>
      </c>
      <c r="B33" s="122">
        <v>6</v>
      </c>
      <c r="C33" s="122">
        <v>3</v>
      </c>
      <c r="D33" s="122">
        <v>1</v>
      </c>
      <c r="E33" s="122">
        <v>4</v>
      </c>
      <c r="F33" s="122">
        <v>3</v>
      </c>
      <c r="K33" s="122" t="s">
        <v>810</v>
      </c>
      <c r="P33" s="574">
        <f>'Formato 6 c)'!B40</f>
        <v>0</v>
      </c>
      <c r="Q33" s="574">
        <f>'Formato 6 c)'!C40</f>
        <v>0</v>
      </c>
      <c r="R33" s="574">
        <f>'Formato 6 c)'!D40</f>
        <v>0</v>
      </c>
      <c r="S33" s="574">
        <f>'Formato 6 c)'!E40</f>
        <v>0</v>
      </c>
      <c r="T33" s="574">
        <f>'Formato 6 c)'!F40</f>
        <v>0</v>
      </c>
      <c r="U33" s="574">
        <f>'Formato 6 c)'!G40</f>
        <v>0</v>
      </c>
    </row>
    <row r="34" spans="1:21" x14ac:dyDescent="0.25">
      <c r="A34" s="542" t="str">
        <f t="shared" si="0"/>
        <v>6,3,1,4,4,0,0</v>
      </c>
      <c r="B34" s="122">
        <v>6</v>
      </c>
      <c r="C34" s="122">
        <v>3</v>
      </c>
      <c r="D34" s="122">
        <v>1</v>
      </c>
      <c r="E34" s="122">
        <v>4</v>
      </c>
      <c r="F34" s="122">
        <v>4</v>
      </c>
      <c r="K34" s="122" t="s">
        <v>811</v>
      </c>
      <c r="P34" s="574">
        <f>'Formato 6 c)'!B41</f>
        <v>0</v>
      </c>
      <c r="Q34" s="574">
        <f>'Formato 6 c)'!C41</f>
        <v>0</v>
      </c>
      <c r="R34" s="574">
        <f>'Formato 6 c)'!D41</f>
        <v>0</v>
      </c>
      <c r="S34" s="574">
        <f>'Formato 6 c)'!E41</f>
        <v>0</v>
      </c>
      <c r="T34" s="574">
        <f>'Formato 6 c)'!F41</f>
        <v>0</v>
      </c>
      <c r="U34" s="574">
        <f>'Formato 6 c)'!G41</f>
        <v>0</v>
      </c>
    </row>
    <row r="35" spans="1:21" x14ac:dyDescent="0.25">
      <c r="A35" s="542" t="str">
        <f t="shared" si="0"/>
        <v>6,3,2,0,0,0,0</v>
      </c>
      <c r="B35" s="122">
        <v>6</v>
      </c>
      <c r="C35" s="122">
        <v>3</v>
      </c>
      <c r="D35" s="122">
        <v>2</v>
      </c>
      <c r="I35" s="122" t="s">
        <v>3669</v>
      </c>
      <c r="P35" s="574">
        <f>'Formato 6 c)'!B43</f>
        <v>0</v>
      </c>
      <c r="Q35" s="574">
        <f>'Formato 6 c)'!C43</f>
        <v>0</v>
      </c>
      <c r="R35" s="574">
        <f>'Formato 6 c)'!D43</f>
        <v>0</v>
      </c>
      <c r="S35" s="574">
        <f>'Formato 6 c)'!E43</f>
        <v>0</v>
      </c>
      <c r="T35" s="574">
        <f>'Formato 6 c)'!F43</f>
        <v>0</v>
      </c>
      <c r="U35" s="574">
        <f>'Formato 6 c)'!G43</f>
        <v>0</v>
      </c>
    </row>
    <row r="36" spans="1:21" x14ac:dyDescent="0.25">
      <c r="A36" s="542" t="str">
        <f t="shared" si="0"/>
        <v>6,3,2,1,0,0,0</v>
      </c>
      <c r="B36" s="122">
        <v>6</v>
      </c>
      <c r="C36" s="122">
        <v>3</v>
      </c>
      <c r="D36" s="122">
        <v>2</v>
      </c>
      <c r="E36" s="122">
        <v>1</v>
      </c>
      <c r="J36" s="122" t="s">
        <v>781</v>
      </c>
      <c r="P36" s="574">
        <f>'Formato 6 c)'!B44</f>
        <v>0</v>
      </c>
      <c r="Q36" s="574">
        <f>'Formato 6 c)'!C44</f>
        <v>0</v>
      </c>
      <c r="R36" s="574">
        <f>'Formato 6 c)'!D44</f>
        <v>0</v>
      </c>
      <c r="S36" s="574">
        <f>'Formato 6 c)'!E44</f>
        <v>0</v>
      </c>
      <c r="T36" s="574">
        <f>'Formato 6 c)'!F44</f>
        <v>0</v>
      </c>
      <c r="U36" s="574">
        <f>'Formato 6 c)'!G44</f>
        <v>0</v>
      </c>
    </row>
    <row r="37" spans="1:21" x14ac:dyDescent="0.25">
      <c r="A37" s="542" t="str">
        <f t="shared" si="0"/>
        <v>6,3,2,1,1,0,0</v>
      </c>
      <c r="B37" s="122">
        <v>6</v>
      </c>
      <c r="C37" s="122">
        <v>3</v>
      </c>
      <c r="D37" s="122">
        <v>2</v>
      </c>
      <c r="E37" s="122">
        <v>1</v>
      </c>
      <c r="F37" s="122">
        <v>1</v>
      </c>
      <c r="K37" s="122" t="s">
        <v>782</v>
      </c>
      <c r="P37" s="574">
        <f>'Formato 6 c)'!B45</f>
        <v>0</v>
      </c>
      <c r="Q37" s="574">
        <f>'Formato 6 c)'!C45</f>
        <v>0</v>
      </c>
      <c r="R37" s="574">
        <f>'Formato 6 c)'!D45</f>
        <v>0</v>
      </c>
      <c r="S37" s="574">
        <f>'Formato 6 c)'!E45</f>
        <v>0</v>
      </c>
      <c r="T37" s="574">
        <f>'Formato 6 c)'!F45</f>
        <v>0</v>
      </c>
      <c r="U37" s="574">
        <f>'Formato 6 c)'!G45</f>
        <v>0</v>
      </c>
    </row>
    <row r="38" spans="1:21" x14ac:dyDescent="0.25">
      <c r="A38" s="542" t="str">
        <f t="shared" si="0"/>
        <v>6,3,2,1,2,0,0</v>
      </c>
      <c r="B38" s="122">
        <v>6</v>
      </c>
      <c r="C38" s="122">
        <v>3</v>
      </c>
      <c r="D38" s="122">
        <v>2</v>
      </c>
      <c r="E38" s="122">
        <v>1</v>
      </c>
      <c r="F38" s="122">
        <v>2</v>
      </c>
      <c r="K38" s="122" t="s">
        <v>783</v>
      </c>
      <c r="P38" s="574">
        <f>'Formato 6 c)'!B46</f>
        <v>0</v>
      </c>
      <c r="Q38" s="574">
        <f>'Formato 6 c)'!C46</f>
        <v>0</v>
      </c>
      <c r="R38" s="574">
        <f>'Formato 6 c)'!D46</f>
        <v>0</v>
      </c>
      <c r="S38" s="574">
        <f>'Formato 6 c)'!E46</f>
        <v>0</v>
      </c>
      <c r="T38" s="574">
        <f>'Formato 6 c)'!F46</f>
        <v>0</v>
      </c>
      <c r="U38" s="574">
        <f>'Formato 6 c)'!G46</f>
        <v>0</v>
      </c>
    </row>
    <row r="39" spans="1:21" x14ac:dyDescent="0.25">
      <c r="A39" s="542" t="str">
        <f t="shared" si="0"/>
        <v>6,3,2,1,3,0,0</v>
      </c>
      <c r="B39" s="122">
        <v>6</v>
      </c>
      <c r="C39" s="122">
        <v>3</v>
      </c>
      <c r="D39" s="122">
        <v>2</v>
      </c>
      <c r="E39" s="122">
        <v>1</v>
      </c>
      <c r="F39" s="122">
        <v>3</v>
      </c>
      <c r="K39" s="122" t="s">
        <v>3945</v>
      </c>
      <c r="P39" s="574">
        <f>'Formato 6 c)'!B47</f>
        <v>0</v>
      </c>
      <c r="Q39" s="574">
        <f>'Formato 6 c)'!C47</f>
        <v>0</v>
      </c>
      <c r="R39" s="574">
        <f>'Formato 6 c)'!D47</f>
        <v>0</v>
      </c>
      <c r="S39" s="574">
        <f>'Formato 6 c)'!E47</f>
        <v>0</v>
      </c>
      <c r="T39" s="574">
        <f>'Formato 6 c)'!F47</f>
        <v>0</v>
      </c>
      <c r="U39" s="574">
        <f>'Formato 6 c)'!G47</f>
        <v>0</v>
      </c>
    </row>
    <row r="40" spans="1:21" x14ac:dyDescent="0.25">
      <c r="A40" s="542" t="str">
        <f t="shared" si="0"/>
        <v>6,3,2,1,4,0,0</v>
      </c>
      <c r="B40" s="122">
        <v>6</v>
      </c>
      <c r="C40" s="122">
        <v>3</v>
      </c>
      <c r="D40" s="122">
        <v>2</v>
      </c>
      <c r="E40" s="122">
        <v>1</v>
      </c>
      <c r="F40" s="122">
        <v>4</v>
      </c>
      <c r="K40" s="122" t="s">
        <v>785</v>
      </c>
      <c r="P40" s="574">
        <f>'Formato 6 c)'!B48</f>
        <v>0</v>
      </c>
      <c r="Q40" s="574">
        <f>'Formato 6 c)'!C48</f>
        <v>0</v>
      </c>
      <c r="R40" s="574">
        <f>'Formato 6 c)'!D48</f>
        <v>0</v>
      </c>
      <c r="S40" s="574">
        <f>'Formato 6 c)'!E48</f>
        <v>0</v>
      </c>
      <c r="T40" s="574">
        <f>'Formato 6 c)'!F48</f>
        <v>0</v>
      </c>
      <c r="U40" s="574">
        <f>'Formato 6 c)'!G48</f>
        <v>0</v>
      </c>
    </row>
    <row r="41" spans="1:21" x14ac:dyDescent="0.25">
      <c r="A41" s="542" t="str">
        <f t="shared" si="0"/>
        <v>6,3,2,1,5,0,0</v>
      </c>
      <c r="B41" s="122">
        <v>6</v>
      </c>
      <c r="C41" s="122">
        <v>3</v>
      </c>
      <c r="D41" s="122">
        <v>2</v>
      </c>
      <c r="E41" s="122">
        <v>1</v>
      </c>
      <c r="F41" s="122">
        <v>5</v>
      </c>
      <c r="K41" s="122" t="s">
        <v>786</v>
      </c>
      <c r="P41" s="574">
        <f>'Formato 6 c)'!B49</f>
        <v>0</v>
      </c>
      <c r="Q41" s="574">
        <f>'Formato 6 c)'!C49</f>
        <v>0</v>
      </c>
      <c r="R41" s="574">
        <f>'Formato 6 c)'!D49</f>
        <v>0</v>
      </c>
      <c r="S41" s="574">
        <f>'Formato 6 c)'!E49</f>
        <v>0</v>
      </c>
      <c r="T41" s="574">
        <f>'Formato 6 c)'!F49</f>
        <v>0</v>
      </c>
      <c r="U41" s="574">
        <f>'Formato 6 c)'!G49</f>
        <v>0</v>
      </c>
    </row>
    <row r="42" spans="1:21" x14ac:dyDescent="0.25">
      <c r="A42" s="542" t="str">
        <f t="shared" si="0"/>
        <v>6,3,2,1,6,0,0</v>
      </c>
      <c r="B42" s="122">
        <v>6</v>
      </c>
      <c r="C42" s="122">
        <v>3</v>
      </c>
      <c r="D42" s="122">
        <v>2</v>
      </c>
      <c r="E42" s="122">
        <v>1</v>
      </c>
      <c r="F42" s="122">
        <v>6</v>
      </c>
      <c r="K42" s="122" t="s">
        <v>787</v>
      </c>
      <c r="P42" s="574">
        <f>'Formato 6 c)'!B50</f>
        <v>0</v>
      </c>
      <c r="Q42" s="574">
        <f>'Formato 6 c)'!C50</f>
        <v>0</v>
      </c>
      <c r="R42" s="574">
        <f>'Formato 6 c)'!D50</f>
        <v>0</v>
      </c>
      <c r="S42" s="574">
        <f>'Formato 6 c)'!E50</f>
        <v>0</v>
      </c>
      <c r="T42" s="574">
        <f>'Formato 6 c)'!F50</f>
        <v>0</v>
      </c>
      <c r="U42" s="574">
        <f>'Formato 6 c)'!G50</f>
        <v>0</v>
      </c>
    </row>
    <row r="43" spans="1:21" x14ac:dyDescent="0.25">
      <c r="A43" s="542" t="str">
        <f t="shared" si="0"/>
        <v>6,3,2,1,7,0,0</v>
      </c>
      <c r="B43" s="122">
        <v>6</v>
      </c>
      <c r="C43" s="122">
        <v>3</v>
      </c>
      <c r="D43" s="122">
        <v>2</v>
      </c>
      <c r="E43" s="122">
        <v>1</v>
      </c>
      <c r="F43" s="122">
        <v>7</v>
      </c>
      <c r="K43" s="122" t="s">
        <v>788</v>
      </c>
      <c r="P43" s="574">
        <f>'Formato 6 c)'!B51</f>
        <v>0</v>
      </c>
      <c r="Q43" s="574">
        <f>'Formato 6 c)'!C51</f>
        <v>0</v>
      </c>
      <c r="R43" s="574">
        <f>'Formato 6 c)'!D51</f>
        <v>0</v>
      </c>
      <c r="S43" s="574">
        <f>'Formato 6 c)'!E51</f>
        <v>0</v>
      </c>
      <c r="T43" s="574">
        <f>'Formato 6 c)'!F51</f>
        <v>0</v>
      </c>
      <c r="U43" s="574">
        <f>'Formato 6 c)'!G51</f>
        <v>0</v>
      </c>
    </row>
    <row r="44" spans="1:21" x14ac:dyDescent="0.25">
      <c r="A44" s="542" t="str">
        <f t="shared" si="0"/>
        <v>6,3,2,1,8,0,0</v>
      </c>
      <c r="B44" s="122">
        <v>6</v>
      </c>
      <c r="C44" s="122">
        <v>3</v>
      </c>
      <c r="D44" s="122">
        <v>2</v>
      </c>
      <c r="E44" s="122">
        <v>1</v>
      </c>
      <c r="F44" s="122">
        <v>8</v>
      </c>
      <c r="K44" s="122" t="s">
        <v>424</v>
      </c>
      <c r="P44" s="574">
        <f>'Formato 6 c)'!B52</f>
        <v>0</v>
      </c>
      <c r="Q44" s="574">
        <f>'Formato 6 c)'!C52</f>
        <v>0</v>
      </c>
      <c r="R44" s="574">
        <f>'Formato 6 c)'!D52</f>
        <v>0</v>
      </c>
      <c r="S44" s="574">
        <f>'Formato 6 c)'!E52</f>
        <v>0</v>
      </c>
      <c r="T44" s="574">
        <f>'Formato 6 c)'!F52</f>
        <v>0</v>
      </c>
      <c r="U44" s="574">
        <f>'Formato 6 c)'!G52</f>
        <v>0</v>
      </c>
    </row>
    <row r="45" spans="1:21" x14ac:dyDescent="0.25">
      <c r="A45" s="542" t="str">
        <f t="shared" si="0"/>
        <v>6,3,2,2,0,0,0</v>
      </c>
      <c r="B45" s="122">
        <v>6</v>
      </c>
      <c r="C45" s="122">
        <v>3</v>
      </c>
      <c r="D45" s="122">
        <v>2</v>
      </c>
      <c r="E45" s="122">
        <v>2</v>
      </c>
      <c r="J45" s="122" t="s">
        <v>789</v>
      </c>
      <c r="P45" s="574">
        <f>'Formato 6 c)'!B53</f>
        <v>0</v>
      </c>
      <c r="Q45" s="574">
        <f>'Formato 6 c)'!C53</f>
        <v>0</v>
      </c>
      <c r="R45" s="574">
        <f>'Formato 6 c)'!D53</f>
        <v>0</v>
      </c>
      <c r="S45" s="574">
        <f>'Formato 6 c)'!E53</f>
        <v>0</v>
      </c>
      <c r="T45" s="574">
        <f>'Formato 6 c)'!F53</f>
        <v>0</v>
      </c>
      <c r="U45" s="574">
        <f>'Formato 6 c)'!G53</f>
        <v>0</v>
      </c>
    </row>
    <row r="46" spans="1:21" x14ac:dyDescent="0.25">
      <c r="A46" s="542" t="str">
        <f t="shared" si="0"/>
        <v>6,3,2,2,1,0,0</v>
      </c>
      <c r="B46" s="122">
        <v>6</v>
      </c>
      <c r="C46" s="122">
        <v>3</v>
      </c>
      <c r="D46" s="122">
        <v>2</v>
      </c>
      <c r="E46" s="122">
        <v>2</v>
      </c>
      <c r="F46" s="122">
        <v>1</v>
      </c>
      <c r="K46" s="122" t="s">
        <v>3946</v>
      </c>
      <c r="P46" s="574">
        <f>'Formato 6 c)'!B54</f>
        <v>0</v>
      </c>
      <c r="Q46" s="574">
        <f>'Formato 6 c)'!C54</f>
        <v>0</v>
      </c>
      <c r="R46" s="574">
        <f>'Formato 6 c)'!D54</f>
        <v>0</v>
      </c>
      <c r="S46" s="574">
        <f>'Formato 6 c)'!E54</f>
        <v>0</v>
      </c>
      <c r="T46" s="574">
        <f>'Formato 6 c)'!F54</f>
        <v>0</v>
      </c>
      <c r="U46" s="574">
        <f>'Formato 6 c)'!G54</f>
        <v>0</v>
      </c>
    </row>
    <row r="47" spans="1:21" x14ac:dyDescent="0.25">
      <c r="A47" s="542" t="str">
        <f t="shared" si="0"/>
        <v>6,3,2,2,2,0,0</v>
      </c>
      <c r="B47" s="122">
        <v>6</v>
      </c>
      <c r="C47" s="122">
        <v>3</v>
      </c>
      <c r="D47" s="122">
        <v>2</v>
      </c>
      <c r="E47" s="122">
        <v>2</v>
      </c>
      <c r="F47" s="122">
        <v>2</v>
      </c>
      <c r="K47" s="122" t="s">
        <v>791</v>
      </c>
      <c r="P47" s="574">
        <f>'Formato 6 c)'!B55</f>
        <v>0</v>
      </c>
      <c r="Q47" s="574">
        <f>'Formato 6 c)'!C55</f>
        <v>0</v>
      </c>
      <c r="R47" s="574">
        <f>'Formato 6 c)'!D55</f>
        <v>0</v>
      </c>
      <c r="S47" s="574">
        <f>'Formato 6 c)'!E55</f>
        <v>0</v>
      </c>
      <c r="T47" s="574">
        <f>'Formato 6 c)'!F55</f>
        <v>0</v>
      </c>
      <c r="U47" s="574">
        <f>'Formato 6 c)'!G55</f>
        <v>0</v>
      </c>
    </row>
    <row r="48" spans="1:21" x14ac:dyDescent="0.25">
      <c r="A48" s="542" t="str">
        <f t="shared" si="0"/>
        <v>6,3,2,2,3,0,0</v>
      </c>
      <c r="B48" s="122">
        <v>6</v>
      </c>
      <c r="C48" s="122">
        <v>3</v>
      </c>
      <c r="D48" s="122">
        <v>2</v>
      </c>
      <c r="E48" s="122">
        <v>2</v>
      </c>
      <c r="F48" s="122">
        <v>3</v>
      </c>
      <c r="K48" s="122" t="s">
        <v>792</v>
      </c>
      <c r="P48" s="574">
        <f>'Formato 6 c)'!B56</f>
        <v>0</v>
      </c>
      <c r="Q48" s="574">
        <f>'Formato 6 c)'!C56</f>
        <v>0</v>
      </c>
      <c r="R48" s="574">
        <f>'Formato 6 c)'!D56</f>
        <v>0</v>
      </c>
      <c r="S48" s="574">
        <f>'Formato 6 c)'!E56</f>
        <v>0</v>
      </c>
      <c r="T48" s="574">
        <f>'Formato 6 c)'!F56</f>
        <v>0</v>
      </c>
      <c r="U48" s="574">
        <f>'Formato 6 c)'!G56</f>
        <v>0</v>
      </c>
    </row>
    <row r="49" spans="1:21" x14ac:dyDescent="0.25">
      <c r="A49" s="542" t="str">
        <f t="shared" si="0"/>
        <v>6,3,2,2,4,0,0</v>
      </c>
      <c r="B49" s="122">
        <v>6</v>
      </c>
      <c r="C49" s="122">
        <v>3</v>
      </c>
      <c r="D49" s="122">
        <v>2</v>
      </c>
      <c r="E49" s="122">
        <v>2</v>
      </c>
      <c r="F49" s="122">
        <v>4</v>
      </c>
      <c r="K49" s="122" t="s">
        <v>793</v>
      </c>
      <c r="P49" s="574">
        <f>'Formato 6 c)'!B57</f>
        <v>0</v>
      </c>
      <c r="Q49" s="574">
        <f>'Formato 6 c)'!C57</f>
        <v>0</v>
      </c>
      <c r="R49" s="574">
        <f>'Formato 6 c)'!D57</f>
        <v>0</v>
      </c>
      <c r="S49" s="574">
        <f>'Formato 6 c)'!E57</f>
        <v>0</v>
      </c>
      <c r="T49" s="574">
        <f>'Formato 6 c)'!F57</f>
        <v>0</v>
      </c>
      <c r="U49" s="574">
        <f>'Formato 6 c)'!G57</f>
        <v>0</v>
      </c>
    </row>
    <row r="50" spans="1:21" x14ac:dyDescent="0.25">
      <c r="A50" s="542" t="str">
        <f t="shared" si="0"/>
        <v>6,3,2,2,5,0,0</v>
      </c>
      <c r="B50" s="122">
        <v>6</v>
      </c>
      <c r="C50" s="122">
        <v>3</v>
      </c>
      <c r="D50" s="122">
        <v>2</v>
      </c>
      <c r="E50" s="122">
        <v>2</v>
      </c>
      <c r="F50" s="122">
        <v>5</v>
      </c>
      <c r="K50" s="122" t="s">
        <v>3947</v>
      </c>
      <c r="P50" s="574">
        <f>'Formato 6 c)'!B58</f>
        <v>0</v>
      </c>
      <c r="Q50" s="574">
        <f>'Formato 6 c)'!C58</f>
        <v>0</v>
      </c>
      <c r="R50" s="574">
        <f>'Formato 6 c)'!D58</f>
        <v>0</v>
      </c>
      <c r="S50" s="574">
        <f>'Formato 6 c)'!E58</f>
        <v>0</v>
      </c>
      <c r="T50" s="574">
        <f>'Formato 6 c)'!F58</f>
        <v>0</v>
      </c>
      <c r="U50" s="574">
        <f>'Formato 6 c)'!G58</f>
        <v>0</v>
      </c>
    </row>
    <row r="51" spans="1:21" x14ac:dyDescent="0.25">
      <c r="A51" s="542" t="str">
        <f t="shared" si="0"/>
        <v>6,3,2,2,6,0,0</v>
      </c>
      <c r="B51" s="122">
        <v>6</v>
      </c>
      <c r="C51" s="122">
        <v>3</v>
      </c>
      <c r="D51" s="122">
        <v>2</v>
      </c>
      <c r="E51" s="122">
        <v>2</v>
      </c>
      <c r="F51" s="122">
        <v>6</v>
      </c>
      <c r="K51" s="122" t="s">
        <v>795</v>
      </c>
      <c r="P51" s="574">
        <f>'Formato 6 c)'!B59</f>
        <v>0</v>
      </c>
      <c r="Q51" s="574">
        <f>'Formato 6 c)'!C59</f>
        <v>0</v>
      </c>
      <c r="R51" s="574">
        <f>'Formato 6 c)'!D59</f>
        <v>0</v>
      </c>
      <c r="S51" s="574">
        <f>'Formato 6 c)'!E59</f>
        <v>0</v>
      </c>
      <c r="T51" s="574">
        <f>'Formato 6 c)'!F59</f>
        <v>0</v>
      </c>
      <c r="U51" s="574">
        <f>'Formato 6 c)'!G59</f>
        <v>0</v>
      </c>
    </row>
    <row r="52" spans="1:21" x14ac:dyDescent="0.25">
      <c r="A52" s="542" t="str">
        <f t="shared" si="0"/>
        <v>6,3,2,2,7,0,0</v>
      </c>
      <c r="B52" s="122">
        <v>6</v>
      </c>
      <c r="C52" s="122">
        <v>3</v>
      </c>
      <c r="D52" s="122">
        <v>2</v>
      </c>
      <c r="E52" s="122">
        <v>2</v>
      </c>
      <c r="F52" s="122">
        <v>7</v>
      </c>
      <c r="K52" s="122" t="s">
        <v>796</v>
      </c>
      <c r="P52" s="574">
        <f>'Formato 6 c)'!B60</f>
        <v>0</v>
      </c>
      <c r="Q52" s="574">
        <f>'Formato 6 c)'!C60</f>
        <v>0</v>
      </c>
      <c r="R52" s="574">
        <f>'Formato 6 c)'!D60</f>
        <v>0</v>
      </c>
      <c r="S52" s="574">
        <f>'Formato 6 c)'!E60</f>
        <v>0</v>
      </c>
      <c r="T52" s="574">
        <f>'Formato 6 c)'!F60</f>
        <v>0</v>
      </c>
      <c r="U52" s="574">
        <f>'Formato 6 c)'!G60</f>
        <v>0</v>
      </c>
    </row>
    <row r="53" spans="1:21" x14ac:dyDescent="0.25">
      <c r="A53" s="542" t="str">
        <f t="shared" si="0"/>
        <v>6,3,2,3,0,0,0</v>
      </c>
      <c r="B53" s="122">
        <v>6</v>
      </c>
      <c r="C53" s="122">
        <v>3</v>
      </c>
      <c r="D53" s="122">
        <v>2</v>
      </c>
      <c r="E53" s="122">
        <v>3</v>
      </c>
      <c r="J53" s="122" t="s">
        <v>797</v>
      </c>
      <c r="P53" s="574">
        <f>'Formato 6 c)'!B61</f>
        <v>0</v>
      </c>
      <c r="Q53" s="574">
        <f>'Formato 6 c)'!C61</f>
        <v>0</v>
      </c>
      <c r="R53" s="574">
        <f>'Formato 6 c)'!D61</f>
        <v>0</v>
      </c>
      <c r="S53" s="574">
        <f>'Formato 6 c)'!E61</f>
        <v>0</v>
      </c>
      <c r="T53" s="574">
        <f>'Formato 6 c)'!F61</f>
        <v>0</v>
      </c>
      <c r="U53" s="574">
        <f>'Formato 6 c)'!G61</f>
        <v>0</v>
      </c>
    </row>
    <row r="54" spans="1:21" x14ac:dyDescent="0.25">
      <c r="A54" s="542" t="str">
        <f t="shared" si="0"/>
        <v>6,3,2,3,1,0,0</v>
      </c>
      <c r="B54" s="122">
        <v>6</v>
      </c>
      <c r="C54" s="122">
        <v>3</v>
      </c>
      <c r="D54" s="122">
        <v>2</v>
      </c>
      <c r="E54" s="122">
        <v>3</v>
      </c>
      <c r="F54" s="122">
        <v>1</v>
      </c>
      <c r="K54" s="122" t="s">
        <v>798</v>
      </c>
      <c r="P54" s="574">
        <f>'Formato 6 c)'!B62</f>
        <v>0</v>
      </c>
      <c r="Q54" s="574">
        <f>'Formato 6 c)'!C62</f>
        <v>0</v>
      </c>
      <c r="R54" s="574">
        <f>'Formato 6 c)'!D62</f>
        <v>0</v>
      </c>
      <c r="S54" s="574">
        <f>'Formato 6 c)'!E62</f>
        <v>0</v>
      </c>
      <c r="T54" s="574">
        <f>'Formato 6 c)'!F62</f>
        <v>0</v>
      </c>
      <c r="U54" s="574">
        <f>'Formato 6 c)'!G62</f>
        <v>0</v>
      </c>
    </row>
    <row r="55" spans="1:21" x14ac:dyDescent="0.25">
      <c r="A55" s="542" t="str">
        <f t="shared" si="0"/>
        <v>6,3,2,3,2,0,0</v>
      </c>
      <c r="B55" s="122">
        <v>6</v>
      </c>
      <c r="C55" s="122">
        <v>3</v>
      </c>
      <c r="D55" s="122">
        <v>2</v>
      </c>
      <c r="E55" s="122">
        <v>3</v>
      </c>
      <c r="F55" s="122">
        <v>2</v>
      </c>
      <c r="K55" s="122" t="s">
        <v>799</v>
      </c>
      <c r="P55" s="574">
        <f>'Formato 6 c)'!B63</f>
        <v>0</v>
      </c>
      <c r="Q55" s="574">
        <f>'Formato 6 c)'!C63</f>
        <v>0</v>
      </c>
      <c r="R55" s="574">
        <f>'Formato 6 c)'!D63</f>
        <v>0</v>
      </c>
      <c r="S55" s="574">
        <f>'Formato 6 c)'!E63</f>
        <v>0</v>
      </c>
      <c r="T55" s="574">
        <f>'Formato 6 c)'!F63</f>
        <v>0</v>
      </c>
      <c r="U55" s="574">
        <f>'Formato 6 c)'!G63</f>
        <v>0</v>
      </c>
    </row>
    <row r="56" spans="1:21" x14ac:dyDescent="0.25">
      <c r="A56" s="542" t="str">
        <f t="shared" si="0"/>
        <v>6,3,2,3,3,0,0</v>
      </c>
      <c r="B56" s="122">
        <v>6</v>
      </c>
      <c r="C56" s="122">
        <v>3</v>
      </c>
      <c r="D56" s="122">
        <v>2</v>
      </c>
      <c r="E56" s="122">
        <v>3</v>
      </c>
      <c r="F56" s="122">
        <v>3</v>
      </c>
      <c r="K56" s="122" t="s">
        <v>3948</v>
      </c>
      <c r="P56" s="574">
        <f>'Formato 6 c)'!B64</f>
        <v>0</v>
      </c>
      <c r="Q56" s="574">
        <f>'Formato 6 c)'!C64</f>
        <v>0</v>
      </c>
      <c r="R56" s="574">
        <f>'Formato 6 c)'!D64</f>
        <v>0</v>
      </c>
      <c r="S56" s="574">
        <f>'Formato 6 c)'!E64</f>
        <v>0</v>
      </c>
      <c r="T56" s="574">
        <f>'Formato 6 c)'!F64</f>
        <v>0</v>
      </c>
      <c r="U56" s="574">
        <f>'Formato 6 c)'!G64</f>
        <v>0</v>
      </c>
    </row>
    <row r="57" spans="1:21" x14ac:dyDescent="0.25">
      <c r="A57" s="542" t="str">
        <f t="shared" si="0"/>
        <v>6,3,2,3,4,0,0</v>
      </c>
      <c r="B57" s="122">
        <v>6</v>
      </c>
      <c r="C57" s="122">
        <v>3</v>
      </c>
      <c r="D57" s="122">
        <v>2</v>
      </c>
      <c r="E57" s="122">
        <v>3</v>
      </c>
      <c r="F57" s="122">
        <v>4</v>
      </c>
      <c r="K57" s="122" t="s">
        <v>801</v>
      </c>
      <c r="P57" s="574">
        <f>'Formato 6 c)'!B65</f>
        <v>0</v>
      </c>
      <c r="Q57" s="574">
        <f>'Formato 6 c)'!C65</f>
        <v>0</v>
      </c>
      <c r="R57" s="574">
        <f>'Formato 6 c)'!D65</f>
        <v>0</v>
      </c>
      <c r="S57" s="574">
        <f>'Formato 6 c)'!E65</f>
        <v>0</v>
      </c>
      <c r="T57" s="574">
        <f>'Formato 6 c)'!F65</f>
        <v>0</v>
      </c>
      <c r="U57" s="574">
        <f>'Formato 6 c)'!G65</f>
        <v>0</v>
      </c>
    </row>
    <row r="58" spans="1:21" x14ac:dyDescent="0.25">
      <c r="A58" s="542" t="str">
        <f t="shared" si="0"/>
        <v>6,3,2,3,5,0,0</v>
      </c>
      <c r="B58" s="122">
        <v>6</v>
      </c>
      <c r="C58" s="122">
        <v>3</v>
      </c>
      <c r="D58" s="122">
        <v>2</v>
      </c>
      <c r="E58" s="122">
        <v>3</v>
      </c>
      <c r="F58" s="122">
        <v>5</v>
      </c>
      <c r="K58" s="122" t="s">
        <v>802</v>
      </c>
      <c r="P58" s="574">
        <f>'Formato 6 c)'!B66</f>
        <v>0</v>
      </c>
      <c r="Q58" s="574">
        <f>'Formato 6 c)'!C66</f>
        <v>0</v>
      </c>
      <c r="R58" s="574">
        <f>'Formato 6 c)'!D66</f>
        <v>0</v>
      </c>
      <c r="S58" s="574">
        <f>'Formato 6 c)'!E66</f>
        <v>0</v>
      </c>
      <c r="T58" s="574">
        <f>'Formato 6 c)'!F66</f>
        <v>0</v>
      </c>
      <c r="U58" s="574">
        <f>'Formato 6 c)'!G66</f>
        <v>0</v>
      </c>
    </row>
    <row r="59" spans="1:21" x14ac:dyDescent="0.25">
      <c r="A59" s="542" t="str">
        <f t="shared" si="0"/>
        <v>6,3,2,3,6,0,0</v>
      </c>
      <c r="B59" s="122">
        <v>6</v>
      </c>
      <c r="C59" s="122">
        <v>3</v>
      </c>
      <c r="D59" s="122">
        <v>2</v>
      </c>
      <c r="E59" s="122">
        <v>3</v>
      </c>
      <c r="F59" s="122">
        <v>6</v>
      </c>
      <c r="K59" s="122" t="s">
        <v>803</v>
      </c>
      <c r="P59" s="574">
        <f>'Formato 6 c)'!B67</f>
        <v>0</v>
      </c>
      <c r="Q59" s="574">
        <f>'Formato 6 c)'!C67</f>
        <v>0</v>
      </c>
      <c r="R59" s="574">
        <f>'Formato 6 c)'!D67</f>
        <v>0</v>
      </c>
      <c r="S59" s="574">
        <f>'Formato 6 c)'!E67</f>
        <v>0</v>
      </c>
      <c r="T59" s="574">
        <f>'Formato 6 c)'!F67</f>
        <v>0</v>
      </c>
      <c r="U59" s="574">
        <f>'Formato 6 c)'!G67</f>
        <v>0</v>
      </c>
    </row>
    <row r="60" spans="1:21" x14ac:dyDescent="0.25">
      <c r="A60" s="542" t="str">
        <f t="shared" si="0"/>
        <v>6,3,2,3,7,0,0</v>
      </c>
      <c r="B60" s="122">
        <v>6</v>
      </c>
      <c r="C60" s="122">
        <v>3</v>
      </c>
      <c r="D60" s="122">
        <v>2</v>
      </c>
      <c r="E60" s="122">
        <v>3</v>
      </c>
      <c r="F60" s="122">
        <v>7</v>
      </c>
      <c r="K60" s="122" t="s">
        <v>804</v>
      </c>
      <c r="P60" s="574">
        <f>'Formato 6 c)'!B68</f>
        <v>0</v>
      </c>
      <c r="Q60" s="574">
        <f>'Formato 6 c)'!C68</f>
        <v>0</v>
      </c>
      <c r="R60" s="574">
        <f>'Formato 6 c)'!D68</f>
        <v>0</v>
      </c>
      <c r="S60" s="574">
        <f>'Formato 6 c)'!E68</f>
        <v>0</v>
      </c>
      <c r="T60" s="574">
        <f>'Formato 6 c)'!F68</f>
        <v>0</v>
      </c>
      <c r="U60" s="574">
        <f>'Formato 6 c)'!G68</f>
        <v>0</v>
      </c>
    </row>
    <row r="61" spans="1:21" x14ac:dyDescent="0.25">
      <c r="A61" s="542" t="str">
        <f t="shared" si="0"/>
        <v>6,3,2,3,8,0,0</v>
      </c>
      <c r="B61" s="122">
        <v>6</v>
      </c>
      <c r="C61" s="122">
        <v>3</v>
      </c>
      <c r="D61" s="122">
        <v>2</v>
      </c>
      <c r="E61" s="122">
        <v>3</v>
      </c>
      <c r="F61" s="122">
        <v>8</v>
      </c>
      <c r="K61" s="122" t="s">
        <v>805</v>
      </c>
      <c r="P61" s="574">
        <f>'Formato 6 c)'!B69</f>
        <v>0</v>
      </c>
      <c r="Q61" s="574">
        <f>'Formato 6 c)'!C69</f>
        <v>0</v>
      </c>
      <c r="R61" s="574">
        <f>'Formato 6 c)'!D69</f>
        <v>0</v>
      </c>
      <c r="S61" s="574">
        <f>'Formato 6 c)'!E69</f>
        <v>0</v>
      </c>
      <c r="T61" s="574">
        <f>'Formato 6 c)'!F69</f>
        <v>0</v>
      </c>
      <c r="U61" s="574">
        <f>'Formato 6 c)'!G69</f>
        <v>0</v>
      </c>
    </row>
    <row r="62" spans="1:21" x14ac:dyDescent="0.25">
      <c r="A62" s="542" t="str">
        <f t="shared" si="0"/>
        <v>6,3,2,3,9,0,0</v>
      </c>
      <c r="B62" s="122">
        <v>6</v>
      </c>
      <c r="C62" s="122">
        <v>3</v>
      </c>
      <c r="D62" s="122">
        <v>2</v>
      </c>
      <c r="E62" s="122">
        <v>3</v>
      </c>
      <c r="F62" s="122">
        <v>9</v>
      </c>
      <c r="K62" s="122" t="s">
        <v>806</v>
      </c>
      <c r="P62" s="574">
        <f>'Formato 6 c)'!B70</f>
        <v>0</v>
      </c>
      <c r="Q62" s="574">
        <f>'Formato 6 c)'!C70</f>
        <v>0</v>
      </c>
      <c r="R62" s="574">
        <f>'Formato 6 c)'!D70</f>
        <v>0</v>
      </c>
      <c r="S62" s="574">
        <f>'Formato 6 c)'!E70</f>
        <v>0</v>
      </c>
      <c r="T62" s="574">
        <f>'Formato 6 c)'!F70</f>
        <v>0</v>
      </c>
      <c r="U62" s="574">
        <f>'Formato 6 c)'!G70</f>
        <v>0</v>
      </c>
    </row>
    <row r="63" spans="1:21" x14ac:dyDescent="0.25">
      <c r="A63" s="542" t="str">
        <f t="shared" si="0"/>
        <v>6,3,2,4,0,0,0</v>
      </c>
      <c r="B63" s="122">
        <v>6</v>
      </c>
      <c r="C63" s="122">
        <v>3</v>
      </c>
      <c r="D63" s="122">
        <v>2</v>
      </c>
      <c r="E63" s="122">
        <v>4</v>
      </c>
      <c r="J63" s="122" t="s">
        <v>3951</v>
      </c>
      <c r="P63" s="574">
        <f>'Formato 6 c)'!B71</f>
        <v>0</v>
      </c>
      <c r="Q63" s="574">
        <f>'Formato 6 c)'!C71</f>
        <v>0</v>
      </c>
      <c r="R63" s="574">
        <f>'Formato 6 c)'!D71</f>
        <v>0</v>
      </c>
      <c r="S63" s="574">
        <f>'Formato 6 c)'!E71</f>
        <v>0</v>
      </c>
      <c r="T63" s="574">
        <f>'Formato 6 c)'!F71</f>
        <v>0</v>
      </c>
      <c r="U63" s="574">
        <f>'Formato 6 c)'!G71</f>
        <v>0</v>
      </c>
    </row>
    <row r="64" spans="1:21" x14ac:dyDescent="0.25">
      <c r="A64" s="542" t="str">
        <f t="shared" si="0"/>
        <v>6,3,2,4,1,0,0</v>
      </c>
      <c r="B64" s="122">
        <v>6</v>
      </c>
      <c r="C64" s="122">
        <v>3</v>
      </c>
      <c r="D64" s="122">
        <v>2</v>
      </c>
      <c r="E64" s="122">
        <v>4</v>
      </c>
      <c r="F64" s="122">
        <v>1</v>
      </c>
      <c r="K64" s="122" t="s">
        <v>808</v>
      </c>
      <c r="P64" s="574">
        <f>'Formato 6 c)'!B72</f>
        <v>0</v>
      </c>
      <c r="Q64" s="574">
        <f>'Formato 6 c)'!C72</f>
        <v>0</v>
      </c>
      <c r="R64" s="574">
        <f>'Formato 6 c)'!D72</f>
        <v>0</v>
      </c>
      <c r="S64" s="574">
        <f>'Formato 6 c)'!E72</f>
        <v>0</v>
      </c>
      <c r="T64" s="574">
        <f>'Formato 6 c)'!F72</f>
        <v>0</v>
      </c>
      <c r="U64" s="574">
        <f>'Formato 6 c)'!G72</f>
        <v>0</v>
      </c>
    </row>
    <row r="65" spans="1:21" x14ac:dyDescent="0.25">
      <c r="A65" s="542" t="str">
        <f t="shared" si="0"/>
        <v>6,3,2,4,2,0,0</v>
      </c>
      <c r="B65" s="122">
        <v>6</v>
      </c>
      <c r="C65" s="122">
        <v>3</v>
      </c>
      <c r="D65" s="122">
        <v>2</v>
      </c>
      <c r="E65" s="122">
        <v>4</v>
      </c>
      <c r="F65" s="122">
        <v>2</v>
      </c>
      <c r="K65" s="122" t="s">
        <v>3950</v>
      </c>
      <c r="P65" s="574">
        <f>'Formato 6 c)'!B73</f>
        <v>0</v>
      </c>
      <c r="Q65" s="574">
        <f>'Formato 6 c)'!C73</f>
        <v>0</v>
      </c>
      <c r="R65" s="574">
        <f>'Formato 6 c)'!D73</f>
        <v>0</v>
      </c>
      <c r="S65" s="574">
        <f>'Formato 6 c)'!E73</f>
        <v>0</v>
      </c>
      <c r="T65" s="574">
        <f>'Formato 6 c)'!F73</f>
        <v>0</v>
      </c>
      <c r="U65" s="574">
        <f>'Formato 6 c)'!G73</f>
        <v>0</v>
      </c>
    </row>
    <row r="66" spans="1:21" x14ac:dyDescent="0.25">
      <c r="A66" s="542" t="str">
        <f t="shared" si="0"/>
        <v>6,3,2,4,3,0,0</v>
      </c>
      <c r="B66" s="122">
        <v>6</v>
      </c>
      <c r="C66" s="122">
        <v>3</v>
      </c>
      <c r="D66" s="122">
        <v>2</v>
      </c>
      <c r="E66" s="122">
        <v>4</v>
      </c>
      <c r="F66" s="122">
        <v>3</v>
      </c>
      <c r="K66" s="122" t="s">
        <v>810</v>
      </c>
      <c r="P66" s="574">
        <f>'Formato 6 c)'!B74</f>
        <v>0</v>
      </c>
      <c r="Q66" s="574">
        <f>'Formato 6 c)'!C74</f>
        <v>0</v>
      </c>
      <c r="R66" s="574">
        <f>'Formato 6 c)'!D74</f>
        <v>0</v>
      </c>
      <c r="S66" s="574">
        <f>'Formato 6 c)'!E74</f>
        <v>0</v>
      </c>
      <c r="T66" s="574">
        <f>'Formato 6 c)'!F74</f>
        <v>0</v>
      </c>
      <c r="U66" s="574">
        <f>'Formato 6 c)'!G74</f>
        <v>0</v>
      </c>
    </row>
    <row r="67" spans="1:21" x14ac:dyDescent="0.25">
      <c r="A67" s="542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122">
        <v>6</v>
      </c>
      <c r="C67" s="122">
        <v>3</v>
      </c>
      <c r="D67" s="122">
        <v>2</v>
      </c>
      <c r="E67" s="122">
        <v>4</v>
      </c>
      <c r="F67" s="122">
        <v>4</v>
      </c>
      <c r="K67" s="122" t="s">
        <v>811</v>
      </c>
      <c r="P67" s="574">
        <f>'Formato 6 c)'!B75</f>
        <v>0</v>
      </c>
      <c r="Q67" s="574">
        <f>'Formato 6 c)'!C75</f>
        <v>0</v>
      </c>
      <c r="R67" s="574">
        <f>'Formato 6 c)'!D75</f>
        <v>0</v>
      </c>
      <c r="S67" s="574">
        <f>'Formato 6 c)'!E75</f>
        <v>0</v>
      </c>
      <c r="T67" s="574">
        <f>'Formato 6 c)'!F75</f>
        <v>0</v>
      </c>
      <c r="U67" s="574">
        <f>'Formato 6 c)'!G75</f>
        <v>0</v>
      </c>
    </row>
    <row r="68" spans="1:21" x14ac:dyDescent="0.25">
      <c r="A68" s="542" t="str">
        <f t="shared" si="1"/>
        <v>6,3,3,0,0,0,0</v>
      </c>
      <c r="B68" s="122">
        <v>6</v>
      </c>
      <c r="C68" s="122">
        <v>3</v>
      </c>
      <c r="D68" s="122">
        <v>3</v>
      </c>
      <c r="I68" s="122" t="s">
        <v>3891</v>
      </c>
      <c r="P68" s="574">
        <f>'Formato 6 c)'!B77</f>
        <v>35121100</v>
      </c>
      <c r="Q68" s="574">
        <f>'Formato 6 c)'!C77</f>
        <v>-20092029.530000001</v>
      </c>
      <c r="R68" s="574">
        <f>'Formato 6 c)'!D77</f>
        <v>15029070.470000001</v>
      </c>
      <c r="S68" s="574">
        <f>'Formato 6 c)'!E77</f>
        <v>9836921.8100000005</v>
      </c>
      <c r="T68" s="574">
        <f>'Formato 6 c)'!F77</f>
        <v>9836921.8100000005</v>
      </c>
      <c r="U68" s="574">
        <f>'Formato 6 c)'!G77</f>
        <v>5192148.66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61986-4184-437D-B225-FF054089A1A3}">
  <sheetPr codeName="Hoja9">
    <pageSetUpPr fitToPage="1"/>
  </sheetPr>
  <dimension ref="A1:G34"/>
  <sheetViews>
    <sheetView showGridLines="0" topLeftCell="A13" zoomScale="90" zoomScaleNormal="90" workbookViewId="0">
      <selection activeCell="F19" sqref="F19"/>
    </sheetView>
  </sheetViews>
  <sheetFormatPr baseColWidth="10" defaultColWidth="0" defaultRowHeight="15" customHeight="1" zeroHeight="1" x14ac:dyDescent="0.25"/>
  <cols>
    <col min="1" max="1" width="130.5" style="122" customWidth="1"/>
    <col min="2" max="6" width="24.1640625" style="663" customWidth="1"/>
    <col min="7" max="7" width="20.5" style="663" customWidth="1"/>
    <col min="8" max="16384" width="12.6640625" style="122" hidden="1"/>
  </cols>
  <sheetData>
    <row r="1" spans="1:7" ht="54" customHeight="1" x14ac:dyDescent="0.25">
      <c r="A1" s="873" t="s">
        <v>3952</v>
      </c>
      <c r="B1" s="872"/>
      <c r="C1" s="872"/>
      <c r="D1" s="872"/>
      <c r="E1" s="872"/>
      <c r="F1" s="872"/>
      <c r="G1" s="872"/>
    </row>
    <row r="2" spans="1:7" x14ac:dyDescent="0.25">
      <c r="A2" s="854" t="str">
        <f>ENTE_PUBLICO_A</f>
        <v>INSTITUTO MUNICIPAL DE VIVIENDA DE IRAPUATO, GTO., Gobierno del Estado de Guanajuato (a)</v>
      </c>
      <c r="B2" s="855"/>
      <c r="C2" s="855"/>
      <c r="D2" s="855"/>
      <c r="E2" s="855"/>
      <c r="F2" s="855"/>
      <c r="G2" s="856"/>
    </row>
    <row r="3" spans="1:7" x14ac:dyDescent="0.25">
      <c r="A3" s="860" t="s">
        <v>3803</v>
      </c>
      <c r="B3" s="861"/>
      <c r="C3" s="861"/>
      <c r="D3" s="861"/>
      <c r="E3" s="861"/>
      <c r="F3" s="861"/>
      <c r="G3" s="862"/>
    </row>
    <row r="4" spans="1:7" x14ac:dyDescent="0.25">
      <c r="A4" s="860" t="s">
        <v>3953</v>
      </c>
      <c r="B4" s="861"/>
      <c r="C4" s="861"/>
      <c r="D4" s="861"/>
      <c r="E4" s="861"/>
      <c r="F4" s="861"/>
      <c r="G4" s="862"/>
    </row>
    <row r="5" spans="1:7" x14ac:dyDescent="0.25">
      <c r="A5" s="860" t="str">
        <f>TRIMESTRE</f>
        <v>Del 1 de enero al 31 de diciembre de 2020 (b)</v>
      </c>
      <c r="B5" s="861"/>
      <c r="C5" s="861"/>
      <c r="D5" s="861"/>
      <c r="E5" s="861"/>
      <c r="F5" s="861"/>
      <c r="G5" s="862"/>
    </row>
    <row r="6" spans="1:7" x14ac:dyDescent="0.25">
      <c r="A6" s="863" t="s">
        <v>3383</v>
      </c>
      <c r="B6" s="864"/>
      <c r="C6" s="864"/>
      <c r="D6" s="864"/>
      <c r="E6" s="864"/>
      <c r="F6" s="864"/>
      <c r="G6" s="865"/>
    </row>
    <row r="7" spans="1:7" x14ac:dyDescent="0.25">
      <c r="A7" s="869" t="s">
        <v>3954</v>
      </c>
      <c r="B7" s="874" t="s">
        <v>731</v>
      </c>
      <c r="C7" s="874"/>
      <c r="D7" s="874"/>
      <c r="E7" s="874"/>
      <c r="F7" s="874"/>
      <c r="G7" s="874" t="s">
        <v>3805</v>
      </c>
    </row>
    <row r="8" spans="1:7" ht="29.25" customHeight="1" x14ac:dyDescent="0.25">
      <c r="A8" s="870"/>
      <c r="B8" s="577" t="s">
        <v>3806</v>
      </c>
      <c r="C8" s="656" t="s">
        <v>3908</v>
      </c>
      <c r="D8" s="656" t="s">
        <v>707</v>
      </c>
      <c r="E8" s="656" t="s">
        <v>708</v>
      </c>
      <c r="F8" s="656" t="s">
        <v>735</v>
      </c>
      <c r="G8" s="881"/>
    </row>
    <row r="9" spans="1:7" x14ac:dyDescent="0.25">
      <c r="A9" s="621" t="s">
        <v>3955</v>
      </c>
      <c r="B9" s="657">
        <f>SUM(B10,B11,B12,B15,B16,B19)</f>
        <v>7985534.2000000002</v>
      </c>
      <c r="C9" s="657">
        <f t="shared" ref="C9:F9" si="0">SUM(C10,C11,C12,C15,C16,C19)</f>
        <v>1248402.06</v>
      </c>
      <c r="D9" s="657">
        <f t="shared" si="0"/>
        <v>9233936.2599999998</v>
      </c>
      <c r="E9" s="657">
        <f t="shared" si="0"/>
        <v>6317689.21</v>
      </c>
      <c r="F9" s="657">
        <f t="shared" si="0"/>
        <v>6317689.21</v>
      </c>
      <c r="G9" s="657">
        <f>SUM(G10,G11,G12,G15,G16,G19)</f>
        <v>2916247.05</v>
      </c>
    </row>
    <row r="10" spans="1:7" x14ac:dyDescent="0.25">
      <c r="A10" s="601" t="s">
        <v>3956</v>
      </c>
      <c r="B10" s="658">
        <v>7985534.2000000002</v>
      </c>
      <c r="C10" s="658">
        <v>1248402.06</v>
      </c>
      <c r="D10" s="658">
        <v>9233936.2599999998</v>
      </c>
      <c r="E10" s="658">
        <v>6317689.21</v>
      </c>
      <c r="F10" s="658">
        <v>6317689.21</v>
      </c>
      <c r="G10" s="658">
        <v>2916247.05</v>
      </c>
    </row>
    <row r="11" spans="1:7" x14ac:dyDescent="0.25">
      <c r="A11" s="601" t="s">
        <v>3957</v>
      </c>
      <c r="B11" s="659"/>
      <c r="C11" s="659"/>
      <c r="D11" s="659"/>
      <c r="E11" s="659"/>
      <c r="F11" s="659"/>
      <c r="G11" s="659"/>
    </row>
    <row r="12" spans="1:7" x14ac:dyDescent="0.25">
      <c r="A12" s="601" t="s">
        <v>3958</v>
      </c>
      <c r="B12" s="659">
        <f>B13+B14</f>
        <v>0</v>
      </c>
      <c r="C12" s="659">
        <f t="shared" ref="C12:F12" si="1">C13+C14</f>
        <v>0</v>
      </c>
      <c r="D12" s="659">
        <f t="shared" si="1"/>
        <v>0</v>
      </c>
      <c r="E12" s="659">
        <f t="shared" si="1"/>
        <v>0</v>
      </c>
      <c r="F12" s="659">
        <f t="shared" si="1"/>
        <v>0</v>
      </c>
      <c r="G12" s="659">
        <f>G13+G14</f>
        <v>0</v>
      </c>
    </row>
    <row r="13" spans="1:7" x14ac:dyDescent="0.25">
      <c r="A13" s="624" t="s">
        <v>3959</v>
      </c>
      <c r="B13" s="659"/>
      <c r="C13" s="659"/>
      <c r="D13" s="659"/>
      <c r="E13" s="659"/>
      <c r="F13" s="659"/>
      <c r="G13" s="659"/>
    </row>
    <row r="14" spans="1:7" x14ac:dyDescent="0.25">
      <c r="A14" s="624" t="s">
        <v>3960</v>
      </c>
      <c r="B14" s="659"/>
      <c r="C14" s="659"/>
      <c r="D14" s="659"/>
      <c r="E14" s="659"/>
      <c r="F14" s="659"/>
      <c r="G14" s="659"/>
    </row>
    <row r="15" spans="1:7" x14ac:dyDescent="0.25">
      <c r="A15" s="601" t="s">
        <v>3961</v>
      </c>
      <c r="B15" s="659"/>
      <c r="C15" s="659"/>
      <c r="D15" s="659"/>
      <c r="E15" s="659"/>
      <c r="F15" s="659"/>
      <c r="G15" s="659"/>
    </row>
    <row r="16" spans="1:7" x14ac:dyDescent="0.25">
      <c r="A16" s="651" t="s">
        <v>3962</v>
      </c>
      <c r="B16" s="659">
        <f>B17+B18</f>
        <v>0</v>
      </c>
      <c r="C16" s="659">
        <f t="shared" ref="C16:G16" si="2">C17+C18</f>
        <v>0</v>
      </c>
      <c r="D16" s="659">
        <f t="shared" si="2"/>
        <v>0</v>
      </c>
      <c r="E16" s="659">
        <f t="shared" si="2"/>
        <v>0</v>
      </c>
      <c r="F16" s="659">
        <f t="shared" si="2"/>
        <v>0</v>
      </c>
      <c r="G16" s="659">
        <f t="shared" si="2"/>
        <v>0</v>
      </c>
    </row>
    <row r="17" spans="1:7" x14ac:dyDescent="0.25">
      <c r="A17" s="624" t="s">
        <v>3963</v>
      </c>
      <c r="B17" s="659"/>
      <c r="C17" s="659"/>
      <c r="D17" s="659"/>
      <c r="E17" s="659"/>
      <c r="F17" s="659"/>
      <c r="G17" s="659"/>
    </row>
    <row r="18" spans="1:7" x14ac:dyDescent="0.25">
      <c r="A18" s="624" t="s">
        <v>3964</v>
      </c>
      <c r="B18" s="659"/>
      <c r="C18" s="659"/>
      <c r="D18" s="659"/>
      <c r="E18" s="659"/>
      <c r="F18" s="659"/>
      <c r="G18" s="659"/>
    </row>
    <row r="19" spans="1:7" x14ac:dyDescent="0.25">
      <c r="A19" s="601" t="s">
        <v>3965</v>
      </c>
      <c r="B19" s="659"/>
      <c r="C19" s="659"/>
      <c r="D19" s="659"/>
      <c r="E19" s="659"/>
      <c r="F19" s="659"/>
      <c r="G19" s="659"/>
    </row>
    <row r="20" spans="1:7" x14ac:dyDescent="0.25">
      <c r="A20" s="551"/>
      <c r="B20" s="660"/>
      <c r="C20" s="660"/>
      <c r="D20" s="660"/>
      <c r="E20" s="660"/>
      <c r="F20" s="660"/>
      <c r="G20" s="660"/>
    </row>
    <row r="21" spans="1:7" s="530" customFormat="1" x14ac:dyDescent="0.25">
      <c r="A21" s="661" t="s">
        <v>3966</v>
      </c>
      <c r="B21" s="657">
        <f>SUM(B22,B23,B24,B27,B28,B31)</f>
        <v>0</v>
      </c>
      <c r="C21" s="657">
        <f t="shared" ref="C21:F21" si="3">SUM(C22,C23,C24,C27,C28,C31)</f>
        <v>0</v>
      </c>
      <c r="D21" s="657">
        <f t="shared" si="3"/>
        <v>0</v>
      </c>
      <c r="E21" s="657">
        <f t="shared" si="3"/>
        <v>0</v>
      </c>
      <c r="F21" s="657">
        <f t="shared" si="3"/>
        <v>0</v>
      </c>
      <c r="G21" s="657">
        <f>SUM(G22,G23,G24,G27,G28,G31)</f>
        <v>0</v>
      </c>
    </row>
    <row r="22" spans="1:7" s="530" customFormat="1" x14ac:dyDescent="0.25">
      <c r="A22" s="601" t="s">
        <v>3956</v>
      </c>
      <c r="B22" s="659"/>
      <c r="C22" s="659"/>
      <c r="D22" s="659"/>
      <c r="E22" s="659"/>
      <c r="F22" s="659"/>
      <c r="G22" s="659"/>
    </row>
    <row r="23" spans="1:7" s="530" customFormat="1" x14ac:dyDescent="0.25">
      <c r="A23" s="601" t="s">
        <v>3957</v>
      </c>
      <c r="B23" s="659"/>
      <c r="C23" s="659"/>
      <c r="D23" s="659"/>
      <c r="E23" s="659"/>
      <c r="F23" s="659"/>
      <c r="G23" s="659"/>
    </row>
    <row r="24" spans="1:7" s="530" customFormat="1" x14ac:dyDescent="0.25">
      <c r="A24" s="601" t="s">
        <v>3958</v>
      </c>
      <c r="B24" s="659">
        <f>B25+B26</f>
        <v>0</v>
      </c>
      <c r="C24" s="659">
        <f t="shared" ref="C24:G24" si="4">C25+C26</f>
        <v>0</v>
      </c>
      <c r="D24" s="659">
        <f t="shared" si="4"/>
        <v>0</v>
      </c>
      <c r="E24" s="659">
        <f t="shared" si="4"/>
        <v>0</v>
      </c>
      <c r="F24" s="659">
        <f t="shared" si="4"/>
        <v>0</v>
      </c>
      <c r="G24" s="659">
        <f t="shared" si="4"/>
        <v>0</v>
      </c>
    </row>
    <row r="25" spans="1:7" s="530" customFormat="1" x14ac:dyDescent="0.25">
      <c r="A25" s="624" t="s">
        <v>3959</v>
      </c>
      <c r="B25" s="659"/>
      <c r="C25" s="659"/>
      <c r="D25" s="659"/>
      <c r="E25" s="659"/>
      <c r="F25" s="659"/>
      <c r="G25" s="659"/>
    </row>
    <row r="26" spans="1:7" s="530" customFormat="1" x14ac:dyDescent="0.25">
      <c r="A26" s="624" t="s">
        <v>3960</v>
      </c>
      <c r="B26" s="659"/>
      <c r="C26" s="659"/>
      <c r="D26" s="659"/>
      <c r="E26" s="659"/>
      <c r="F26" s="659"/>
      <c r="G26" s="659"/>
    </row>
    <row r="27" spans="1:7" s="530" customFormat="1" x14ac:dyDescent="0.25">
      <c r="A27" s="601" t="s">
        <v>3961</v>
      </c>
      <c r="B27" s="659"/>
      <c r="C27" s="659"/>
      <c r="D27" s="659"/>
      <c r="E27" s="659"/>
      <c r="F27" s="659"/>
      <c r="G27" s="659"/>
    </row>
    <row r="28" spans="1:7" s="530" customFormat="1" x14ac:dyDescent="0.25">
      <c r="A28" s="651" t="s">
        <v>3962</v>
      </c>
      <c r="B28" s="659">
        <f>B29+B30</f>
        <v>0</v>
      </c>
      <c r="C28" s="659">
        <f t="shared" ref="C28:G28" si="5">C29+C30</f>
        <v>0</v>
      </c>
      <c r="D28" s="659">
        <f t="shared" si="5"/>
        <v>0</v>
      </c>
      <c r="E28" s="659">
        <f t="shared" si="5"/>
        <v>0</v>
      </c>
      <c r="F28" s="659">
        <f t="shared" si="5"/>
        <v>0</v>
      </c>
      <c r="G28" s="659">
        <f t="shared" si="5"/>
        <v>0</v>
      </c>
    </row>
    <row r="29" spans="1:7" s="530" customFormat="1" x14ac:dyDescent="0.25">
      <c r="A29" s="624" t="s">
        <v>3963</v>
      </c>
      <c r="B29" s="659"/>
      <c r="C29" s="659"/>
      <c r="D29" s="659"/>
      <c r="E29" s="659"/>
      <c r="F29" s="659"/>
      <c r="G29" s="659"/>
    </row>
    <row r="30" spans="1:7" s="530" customFormat="1" x14ac:dyDescent="0.25">
      <c r="A30" s="624" t="s">
        <v>3964</v>
      </c>
      <c r="B30" s="659"/>
      <c r="C30" s="659"/>
      <c r="D30" s="659"/>
      <c r="E30" s="659"/>
      <c r="F30" s="659"/>
      <c r="G30" s="659"/>
    </row>
    <row r="31" spans="1:7" s="530" customFormat="1" x14ac:dyDescent="0.25">
      <c r="A31" s="601" t="s">
        <v>3965</v>
      </c>
      <c r="B31" s="659"/>
      <c r="C31" s="659"/>
      <c r="D31" s="659"/>
      <c r="E31" s="659"/>
      <c r="F31" s="659"/>
      <c r="G31" s="659"/>
    </row>
    <row r="32" spans="1:7" x14ac:dyDescent="0.25">
      <c r="A32" s="551"/>
      <c r="B32" s="660"/>
      <c r="C32" s="660"/>
      <c r="D32" s="660"/>
      <c r="E32" s="660"/>
      <c r="F32" s="660"/>
      <c r="G32" s="660"/>
    </row>
    <row r="33" spans="1:7" x14ac:dyDescent="0.25">
      <c r="A33" s="561" t="s">
        <v>3967</v>
      </c>
      <c r="B33" s="657">
        <f>B21+B9</f>
        <v>7985534.2000000002</v>
      </c>
      <c r="C33" s="657">
        <f t="shared" ref="C33:G33" si="6">C21+C9</f>
        <v>1248402.06</v>
      </c>
      <c r="D33" s="657">
        <f t="shared" si="6"/>
        <v>9233936.2599999998</v>
      </c>
      <c r="E33" s="657">
        <f t="shared" si="6"/>
        <v>6317689.21</v>
      </c>
      <c r="F33" s="657">
        <f t="shared" si="6"/>
        <v>6317689.21</v>
      </c>
      <c r="G33" s="657">
        <f t="shared" si="6"/>
        <v>2916247.05</v>
      </c>
    </row>
    <row r="34" spans="1:7" x14ac:dyDescent="0.25">
      <c r="A34" s="572"/>
      <c r="B34" s="662"/>
      <c r="C34" s="662"/>
      <c r="D34" s="662"/>
      <c r="E34" s="662"/>
      <c r="F34" s="662"/>
      <c r="G34" s="662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3C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horizontalDpi="360" verticalDpi="36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6DD3-DC73-44C8-A4F3-7BD91BF40597}">
  <sheetPr codeName="Hoja19"/>
  <dimension ref="A1:Y66"/>
  <sheetViews>
    <sheetView workbookViewId="0">
      <selection activeCell="O38" sqref="O38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5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3886</v>
      </c>
      <c r="Q1" s="122" t="s">
        <v>3759</v>
      </c>
      <c r="R1" s="122" t="s">
        <v>3760</v>
      </c>
      <c r="S1" s="122" t="s">
        <v>3661</v>
      </c>
      <c r="T1" s="122" t="s">
        <v>3887</v>
      </c>
      <c r="U1" s="122" t="s">
        <v>3888</v>
      </c>
    </row>
    <row r="2" spans="1:25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122">
        <v>6</v>
      </c>
      <c r="C2" s="122">
        <v>4</v>
      </c>
      <c r="D2" s="122">
        <v>1</v>
      </c>
      <c r="I2" s="122" t="s">
        <v>3668</v>
      </c>
      <c r="P2" s="574">
        <f>'Formato 6 d)'!B9</f>
        <v>7985534.2000000002</v>
      </c>
      <c r="Q2" s="574">
        <f>'Formato 6 d)'!C9</f>
        <v>1248402.06</v>
      </c>
      <c r="R2" s="574">
        <f>'Formato 6 d)'!D9</f>
        <v>9233936.2599999998</v>
      </c>
      <c r="S2" s="574">
        <f>'Formato 6 d)'!E9</f>
        <v>6317689.21</v>
      </c>
      <c r="T2" s="574">
        <f>'Formato 6 d)'!F9</f>
        <v>6317689.21</v>
      </c>
      <c r="U2" s="574">
        <f>'Formato 6 d)'!G9</f>
        <v>2916247.05</v>
      </c>
    </row>
    <row r="3" spans="1:25" x14ac:dyDescent="0.25">
      <c r="A3" s="542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122">
        <v>6</v>
      </c>
      <c r="C3" s="122">
        <v>4</v>
      </c>
      <c r="D3" s="122">
        <v>1</v>
      </c>
      <c r="E3" s="122">
        <v>1</v>
      </c>
      <c r="J3" s="122" t="s">
        <v>3968</v>
      </c>
      <c r="P3" s="574">
        <f>'Formato 6 d)'!B10</f>
        <v>7985534.2000000002</v>
      </c>
      <c r="Q3" s="574">
        <f>'Formato 6 d)'!C10</f>
        <v>1248402.06</v>
      </c>
      <c r="R3" s="574">
        <f>'Formato 6 d)'!D10</f>
        <v>9233936.2599999998</v>
      </c>
      <c r="S3" s="574">
        <f>'Formato 6 d)'!E10</f>
        <v>6317689.21</v>
      </c>
      <c r="T3" s="574">
        <f>'Formato 6 d)'!F10</f>
        <v>6317689.21</v>
      </c>
      <c r="U3" s="574">
        <f>'Formato 6 d)'!G10</f>
        <v>2916247.05</v>
      </c>
      <c r="V3" s="574"/>
    </row>
    <row r="4" spans="1:25" x14ac:dyDescent="0.25">
      <c r="A4" s="542" t="str">
        <f t="shared" si="0"/>
        <v>6,4,1,2,0,0,0</v>
      </c>
      <c r="B4" s="122">
        <v>6</v>
      </c>
      <c r="C4" s="122">
        <v>4</v>
      </c>
      <c r="D4" s="122">
        <v>1</v>
      </c>
      <c r="E4" s="122">
        <v>2</v>
      </c>
      <c r="J4" s="122" t="s">
        <v>3969</v>
      </c>
      <c r="P4" s="574">
        <f>'Formato 6 d)'!B11</f>
        <v>0</v>
      </c>
      <c r="Q4" s="574">
        <f>'Formato 6 d)'!C11</f>
        <v>0</v>
      </c>
      <c r="R4" s="574">
        <f>'Formato 6 d)'!D11</f>
        <v>0</v>
      </c>
      <c r="S4" s="574">
        <f>'Formato 6 d)'!E11</f>
        <v>0</v>
      </c>
      <c r="T4" s="574">
        <f>'Formato 6 d)'!F11</f>
        <v>0</v>
      </c>
      <c r="U4" s="574">
        <f>'Formato 6 d)'!G11</f>
        <v>0</v>
      </c>
      <c r="V4" s="574"/>
    </row>
    <row r="5" spans="1:25" x14ac:dyDescent="0.25">
      <c r="A5" s="542" t="str">
        <f t="shared" si="0"/>
        <v>6,4,1,3,0,0,0</v>
      </c>
      <c r="B5" s="122">
        <v>6</v>
      </c>
      <c r="C5" s="122">
        <v>4</v>
      </c>
      <c r="D5" s="122">
        <v>1</v>
      </c>
      <c r="E5" s="122">
        <v>3</v>
      </c>
      <c r="J5" s="122" t="s">
        <v>3970</v>
      </c>
      <c r="P5" s="574">
        <f>'Formato 6 d)'!B12</f>
        <v>0</v>
      </c>
      <c r="Q5" s="574">
        <f>'Formato 6 d)'!C12</f>
        <v>0</v>
      </c>
      <c r="R5" s="574">
        <f>'Formato 6 d)'!D12</f>
        <v>0</v>
      </c>
      <c r="S5" s="574">
        <f>'Formato 6 d)'!E12</f>
        <v>0</v>
      </c>
      <c r="T5" s="574">
        <f>'Formato 6 d)'!F12</f>
        <v>0</v>
      </c>
      <c r="U5" s="574">
        <f>'Formato 6 d)'!G12</f>
        <v>0</v>
      </c>
      <c r="V5" s="574"/>
    </row>
    <row r="6" spans="1:25" x14ac:dyDescent="0.25">
      <c r="A6" s="122" t="str">
        <f t="shared" si="0"/>
        <v>6,4,1,3,1,0,0</v>
      </c>
      <c r="B6" s="122">
        <v>6</v>
      </c>
      <c r="C6" s="122">
        <v>4</v>
      </c>
      <c r="D6" s="122">
        <v>1</v>
      </c>
      <c r="E6" s="122">
        <v>3</v>
      </c>
      <c r="F6" s="122">
        <v>1</v>
      </c>
      <c r="K6" s="122" t="s">
        <v>3968</v>
      </c>
      <c r="P6" s="574">
        <f>'Formato 6 d)'!B13</f>
        <v>0</v>
      </c>
      <c r="Q6" s="574">
        <f>'Formato 6 d)'!C13</f>
        <v>0</v>
      </c>
      <c r="R6" s="574">
        <f>'Formato 6 d)'!D13</f>
        <v>0</v>
      </c>
      <c r="S6" s="574">
        <f>'Formato 6 d)'!E13</f>
        <v>0</v>
      </c>
      <c r="T6" s="574">
        <f>'Formato 6 d)'!F13</f>
        <v>0</v>
      </c>
      <c r="U6" s="574">
        <f>'Formato 6 d)'!G13</f>
        <v>0</v>
      </c>
      <c r="V6" s="574"/>
    </row>
    <row r="7" spans="1:25" x14ac:dyDescent="0.25">
      <c r="A7" s="542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122">
        <v>6</v>
      </c>
      <c r="C7" s="122">
        <v>4</v>
      </c>
      <c r="D7" s="122">
        <v>1</v>
      </c>
      <c r="E7" s="122">
        <v>3</v>
      </c>
      <c r="F7" s="122">
        <v>2</v>
      </c>
      <c r="K7" s="122" t="s">
        <v>3971</v>
      </c>
      <c r="P7" s="574">
        <f>'Formato 6 d)'!B14</f>
        <v>0</v>
      </c>
      <c r="Q7" s="574">
        <f>'Formato 6 d)'!C14</f>
        <v>0</v>
      </c>
      <c r="R7" s="574">
        <f>'Formato 6 d)'!D14</f>
        <v>0</v>
      </c>
      <c r="S7" s="574">
        <f>'Formato 6 d)'!E14</f>
        <v>0</v>
      </c>
      <c r="T7" s="574">
        <f>'Formato 6 d)'!F14</f>
        <v>0</v>
      </c>
      <c r="U7" s="574">
        <f>'Formato 6 d)'!G14</f>
        <v>0</v>
      </c>
      <c r="V7" s="574"/>
      <c r="W7" s="574"/>
      <c r="X7" s="574"/>
      <c r="Y7" s="574"/>
    </row>
    <row r="8" spans="1:25" x14ac:dyDescent="0.25">
      <c r="A8" s="542" t="str">
        <f t="shared" si="1"/>
        <v>6,4,1,4,0,0,0</v>
      </c>
      <c r="B8" s="122">
        <v>6</v>
      </c>
      <c r="C8" s="122">
        <v>4</v>
      </c>
      <c r="D8" s="122">
        <v>1</v>
      </c>
      <c r="E8" s="122">
        <v>4</v>
      </c>
      <c r="J8" s="122" t="s">
        <v>3972</v>
      </c>
      <c r="P8" s="574">
        <f>'Formato 6 d)'!B15</f>
        <v>0</v>
      </c>
      <c r="Q8" s="574">
        <f>'Formato 6 d)'!C15</f>
        <v>0</v>
      </c>
      <c r="R8" s="574">
        <f>'Formato 6 d)'!D15</f>
        <v>0</v>
      </c>
      <c r="S8" s="574">
        <f>'Formato 6 d)'!E15</f>
        <v>0</v>
      </c>
      <c r="T8" s="574">
        <f>'Formato 6 d)'!F15</f>
        <v>0</v>
      </c>
      <c r="U8" s="574">
        <f>'Formato 6 d)'!G15</f>
        <v>0</v>
      </c>
    </row>
    <row r="9" spans="1:25" x14ac:dyDescent="0.25">
      <c r="A9" s="542" t="str">
        <f t="shared" si="1"/>
        <v>6,4,1,5,0,0,0</v>
      </c>
      <c r="B9" s="122">
        <v>6</v>
      </c>
      <c r="C9" s="122">
        <v>4</v>
      </c>
      <c r="D9" s="122">
        <v>1</v>
      </c>
      <c r="E9" s="122">
        <v>5</v>
      </c>
      <c r="J9" s="122" t="s">
        <v>3973</v>
      </c>
      <c r="P9" s="574">
        <f>'Formato 6 d)'!B16</f>
        <v>0</v>
      </c>
      <c r="Q9" s="574">
        <f>'Formato 6 d)'!C16</f>
        <v>0</v>
      </c>
      <c r="R9" s="574">
        <f>'Formato 6 d)'!D16</f>
        <v>0</v>
      </c>
      <c r="S9" s="574">
        <f>'Formato 6 d)'!E16</f>
        <v>0</v>
      </c>
      <c r="T9" s="574">
        <f>'Formato 6 d)'!F16</f>
        <v>0</v>
      </c>
      <c r="U9" s="574">
        <f>'Formato 6 d)'!G16</f>
        <v>0</v>
      </c>
    </row>
    <row r="10" spans="1:25" x14ac:dyDescent="0.25">
      <c r="A10" s="122" t="str">
        <f t="shared" si="1"/>
        <v>6,4,1,5,1,0,0</v>
      </c>
      <c r="B10" s="122">
        <v>6</v>
      </c>
      <c r="C10" s="122">
        <v>4</v>
      </c>
      <c r="D10" s="122">
        <v>1</v>
      </c>
      <c r="E10" s="122">
        <v>5</v>
      </c>
      <c r="F10" s="122">
        <v>1</v>
      </c>
      <c r="K10" s="122" t="s">
        <v>3974</v>
      </c>
      <c r="P10" s="574">
        <f>'Formato 6 d)'!B17</f>
        <v>0</v>
      </c>
      <c r="Q10" s="574">
        <f>'Formato 6 d)'!C17</f>
        <v>0</v>
      </c>
      <c r="R10" s="574">
        <f>'Formato 6 d)'!D17</f>
        <v>0</v>
      </c>
      <c r="S10" s="574">
        <f>'Formato 6 d)'!E17</f>
        <v>0</v>
      </c>
      <c r="T10" s="574">
        <f>'Formato 6 d)'!F17</f>
        <v>0</v>
      </c>
      <c r="U10" s="574">
        <f>'Formato 6 d)'!G17</f>
        <v>0</v>
      </c>
    </row>
    <row r="11" spans="1:25" x14ac:dyDescent="0.25">
      <c r="A11" s="542" t="str">
        <f t="shared" si="1"/>
        <v>6,4,1,5,2,0,0</v>
      </c>
      <c r="B11" s="122">
        <v>6</v>
      </c>
      <c r="C11" s="122">
        <v>4</v>
      </c>
      <c r="D11" s="122">
        <v>1</v>
      </c>
      <c r="E11" s="122">
        <v>5</v>
      </c>
      <c r="F11" s="122">
        <v>2</v>
      </c>
      <c r="K11" s="122" t="s">
        <v>3975</v>
      </c>
      <c r="P11" s="574">
        <f>'Formato 6 d)'!B18</f>
        <v>0</v>
      </c>
      <c r="Q11" s="574">
        <f>'Formato 6 d)'!C18</f>
        <v>0</v>
      </c>
      <c r="R11" s="574">
        <f>'Formato 6 d)'!D18</f>
        <v>0</v>
      </c>
      <c r="S11" s="574">
        <f>'Formato 6 d)'!E18</f>
        <v>0</v>
      </c>
      <c r="T11" s="574">
        <f>'Formato 6 d)'!F18</f>
        <v>0</v>
      </c>
      <c r="U11" s="574">
        <f>'Formato 6 d)'!G18</f>
        <v>0</v>
      </c>
    </row>
    <row r="12" spans="1:25" x14ac:dyDescent="0.25">
      <c r="A12" s="542" t="str">
        <f t="shared" si="1"/>
        <v>6,4,1,6,0,0,0</v>
      </c>
      <c r="B12" s="122">
        <v>6</v>
      </c>
      <c r="C12" s="122">
        <v>4</v>
      </c>
      <c r="D12" s="122">
        <v>1</v>
      </c>
      <c r="E12" s="122">
        <v>6</v>
      </c>
      <c r="J12" s="122" t="s">
        <v>3976</v>
      </c>
      <c r="N12" s="619"/>
      <c r="P12" s="574">
        <f>'Formato 6 d)'!B19</f>
        <v>0</v>
      </c>
      <c r="Q12" s="574">
        <f>'Formato 6 d)'!C19</f>
        <v>0</v>
      </c>
      <c r="R12" s="574">
        <f>'Formato 6 d)'!D19</f>
        <v>0</v>
      </c>
      <c r="S12" s="574">
        <f>'Formato 6 d)'!E19</f>
        <v>0</v>
      </c>
      <c r="T12" s="574">
        <f>'Formato 6 d)'!F19</f>
        <v>0</v>
      </c>
      <c r="U12" s="574">
        <f>'Formato 6 d)'!G19</f>
        <v>0</v>
      </c>
    </row>
    <row r="13" spans="1:25" x14ac:dyDescent="0.25">
      <c r="A13" s="542" t="str">
        <f t="shared" si="1"/>
        <v>6,4,2,0,0,0,0</v>
      </c>
      <c r="B13" s="122">
        <v>6</v>
      </c>
      <c r="C13" s="122">
        <v>4</v>
      </c>
      <c r="D13" s="122">
        <v>2</v>
      </c>
      <c r="I13" s="122" t="s">
        <v>3977</v>
      </c>
      <c r="P13" s="574">
        <f>'Formato 6 d)'!B21</f>
        <v>0</v>
      </c>
      <c r="Q13" s="574">
        <f>'Formato 6 d)'!C21</f>
        <v>0</v>
      </c>
      <c r="R13" s="574">
        <f>'Formato 6 d)'!D21</f>
        <v>0</v>
      </c>
      <c r="S13" s="574">
        <f>'Formato 6 d)'!E21</f>
        <v>0</v>
      </c>
      <c r="T13" s="574">
        <f>'Formato 6 d)'!F21</f>
        <v>0</v>
      </c>
      <c r="U13" s="574">
        <f>'Formato 6 d)'!G21</f>
        <v>0</v>
      </c>
    </row>
    <row r="14" spans="1:25" x14ac:dyDescent="0.25">
      <c r="A14" s="122" t="str">
        <f t="shared" si="1"/>
        <v>6,4,2,1,0,0,0</v>
      </c>
      <c r="B14" s="122">
        <v>6</v>
      </c>
      <c r="C14" s="122">
        <v>4</v>
      </c>
      <c r="D14" s="122">
        <v>2</v>
      </c>
      <c r="E14" s="122">
        <v>1</v>
      </c>
      <c r="J14" s="122" t="s">
        <v>3968</v>
      </c>
      <c r="P14" s="574">
        <f>'Formato 6 d)'!B22</f>
        <v>0</v>
      </c>
      <c r="Q14" s="574">
        <f>'Formato 6 d)'!C22</f>
        <v>0</v>
      </c>
      <c r="R14" s="574">
        <f>'Formato 6 d)'!D22</f>
        <v>0</v>
      </c>
      <c r="S14" s="574">
        <f>'Formato 6 d)'!E22</f>
        <v>0</v>
      </c>
      <c r="T14" s="574">
        <f>'Formato 6 d)'!F22</f>
        <v>0</v>
      </c>
      <c r="U14" s="574">
        <f>'Formato 6 d)'!G22</f>
        <v>0</v>
      </c>
    </row>
    <row r="15" spans="1:25" x14ac:dyDescent="0.25">
      <c r="A15" s="542" t="str">
        <f t="shared" si="1"/>
        <v>6,4,2,2,0,0,0</v>
      </c>
      <c r="B15" s="122">
        <v>6</v>
      </c>
      <c r="C15" s="122">
        <v>4</v>
      </c>
      <c r="D15" s="122">
        <v>2</v>
      </c>
      <c r="E15" s="122">
        <v>2</v>
      </c>
      <c r="J15" s="122" t="s">
        <v>3969</v>
      </c>
      <c r="P15" s="574">
        <f>'Formato 6 d)'!B23</f>
        <v>0</v>
      </c>
      <c r="Q15" s="574">
        <f>'Formato 6 d)'!C23</f>
        <v>0</v>
      </c>
      <c r="R15" s="574">
        <f>'Formato 6 d)'!D23</f>
        <v>0</v>
      </c>
      <c r="S15" s="574">
        <f>'Formato 6 d)'!E23</f>
        <v>0</v>
      </c>
      <c r="T15" s="574">
        <f>'Formato 6 d)'!F23</f>
        <v>0</v>
      </c>
      <c r="U15" s="574">
        <f>'Formato 6 d)'!G23</f>
        <v>0</v>
      </c>
    </row>
    <row r="16" spans="1:25" x14ac:dyDescent="0.25">
      <c r="A16" s="542" t="str">
        <f t="shared" si="1"/>
        <v>6,4,2,3,0,0,0</v>
      </c>
      <c r="B16" s="122">
        <v>6</v>
      </c>
      <c r="C16" s="122">
        <v>4</v>
      </c>
      <c r="D16" s="122">
        <v>2</v>
      </c>
      <c r="E16" s="122">
        <v>3</v>
      </c>
      <c r="J16" s="122" t="s">
        <v>3970</v>
      </c>
      <c r="P16" s="574">
        <f>'Formato 6 d)'!B24</f>
        <v>0</v>
      </c>
      <c r="Q16" s="574">
        <f>'Formato 6 d)'!C24</f>
        <v>0</v>
      </c>
      <c r="R16" s="574">
        <f>'Formato 6 d)'!D24</f>
        <v>0</v>
      </c>
      <c r="S16" s="574">
        <f>'Formato 6 d)'!E24</f>
        <v>0</v>
      </c>
      <c r="T16" s="574">
        <f>'Formato 6 d)'!F24</f>
        <v>0</v>
      </c>
      <c r="U16" s="574">
        <f>'Formato 6 d)'!G24</f>
        <v>0</v>
      </c>
    </row>
    <row r="17" spans="1:21" x14ac:dyDescent="0.25">
      <c r="A17" s="542" t="str">
        <f t="shared" si="1"/>
        <v>6,4,2,3,1,0,0</v>
      </c>
      <c r="B17" s="122">
        <v>6</v>
      </c>
      <c r="C17" s="122">
        <v>4</v>
      </c>
      <c r="D17" s="122">
        <v>2</v>
      </c>
      <c r="E17" s="122">
        <v>3</v>
      </c>
      <c r="F17" s="122">
        <v>1</v>
      </c>
      <c r="K17" s="122" t="s">
        <v>3968</v>
      </c>
      <c r="P17" s="574">
        <f>'Formato 6 d)'!B25</f>
        <v>0</v>
      </c>
      <c r="Q17" s="574">
        <f>'Formato 6 d)'!C25</f>
        <v>0</v>
      </c>
      <c r="R17" s="574">
        <f>'Formato 6 d)'!D25</f>
        <v>0</v>
      </c>
      <c r="S17" s="574">
        <f>'Formato 6 d)'!E25</f>
        <v>0</v>
      </c>
      <c r="T17" s="574">
        <f>'Formato 6 d)'!F25</f>
        <v>0</v>
      </c>
      <c r="U17" s="574">
        <f>'Formato 6 d)'!G25</f>
        <v>0</v>
      </c>
    </row>
    <row r="18" spans="1:21" x14ac:dyDescent="0.25">
      <c r="A18" s="122" t="str">
        <f t="shared" si="1"/>
        <v>6,4,2,3,2,0,0</v>
      </c>
      <c r="B18" s="122">
        <v>6</v>
      </c>
      <c r="C18" s="122">
        <v>4</v>
      </c>
      <c r="D18" s="122">
        <v>2</v>
      </c>
      <c r="E18" s="122">
        <v>3</v>
      </c>
      <c r="F18" s="122">
        <v>2</v>
      </c>
      <c r="K18" s="122" t="s">
        <v>3971</v>
      </c>
      <c r="P18" s="574">
        <f>'Formato 6 d)'!B26</f>
        <v>0</v>
      </c>
      <c r="Q18" s="574">
        <f>'Formato 6 d)'!C26</f>
        <v>0</v>
      </c>
      <c r="R18" s="574">
        <f>'Formato 6 d)'!D26</f>
        <v>0</v>
      </c>
      <c r="S18" s="574">
        <f>'Formato 6 d)'!E26</f>
        <v>0</v>
      </c>
      <c r="T18" s="574">
        <f>'Formato 6 d)'!F26</f>
        <v>0</v>
      </c>
      <c r="U18" s="574">
        <f>'Formato 6 d)'!G26</f>
        <v>0</v>
      </c>
    </row>
    <row r="19" spans="1:21" x14ac:dyDescent="0.25">
      <c r="A19" s="542" t="str">
        <f t="shared" si="1"/>
        <v>6,4,2,4,0,0,0</v>
      </c>
      <c r="B19" s="122">
        <v>6</v>
      </c>
      <c r="C19" s="122">
        <v>4</v>
      </c>
      <c r="D19" s="122">
        <v>2</v>
      </c>
      <c r="E19" s="122">
        <v>4</v>
      </c>
      <c r="J19" s="122" t="s">
        <v>3972</v>
      </c>
      <c r="P19" s="574">
        <f>'Formato 6 d)'!B27</f>
        <v>0</v>
      </c>
      <c r="Q19" s="574">
        <f>'Formato 6 d)'!C27</f>
        <v>0</v>
      </c>
      <c r="R19" s="574">
        <f>'Formato 6 d)'!D27</f>
        <v>0</v>
      </c>
      <c r="S19" s="574">
        <f>'Formato 6 d)'!E27</f>
        <v>0</v>
      </c>
      <c r="T19" s="574">
        <f>'Formato 6 d)'!F27</f>
        <v>0</v>
      </c>
      <c r="U19" s="574">
        <f>'Formato 6 d)'!G27</f>
        <v>0</v>
      </c>
    </row>
    <row r="20" spans="1:21" x14ac:dyDescent="0.25">
      <c r="A20" s="542" t="str">
        <f t="shared" si="1"/>
        <v>6,4,2,5,0,0,0</v>
      </c>
      <c r="B20" s="122">
        <v>6</v>
      </c>
      <c r="C20" s="122">
        <v>4</v>
      </c>
      <c r="D20" s="122">
        <v>2</v>
      </c>
      <c r="E20" s="122">
        <v>5</v>
      </c>
      <c r="J20" s="122" t="s">
        <v>3973</v>
      </c>
      <c r="P20" s="574">
        <f>'Formato 6 d)'!B28</f>
        <v>0</v>
      </c>
      <c r="Q20" s="574">
        <f>'Formato 6 d)'!C28</f>
        <v>0</v>
      </c>
      <c r="R20" s="574">
        <f>'Formato 6 d)'!D28</f>
        <v>0</v>
      </c>
      <c r="S20" s="574">
        <f>'Formato 6 d)'!E28</f>
        <v>0</v>
      </c>
      <c r="T20" s="574">
        <f>'Formato 6 d)'!F28</f>
        <v>0</v>
      </c>
      <c r="U20" s="574">
        <f>'Formato 6 d)'!G28</f>
        <v>0</v>
      </c>
    </row>
    <row r="21" spans="1:21" x14ac:dyDescent="0.25">
      <c r="A21" s="542" t="str">
        <f t="shared" si="1"/>
        <v>6,4,2,5,1,0,0</v>
      </c>
      <c r="B21" s="122">
        <v>6</v>
      </c>
      <c r="C21" s="122">
        <v>4</v>
      </c>
      <c r="D21" s="122">
        <v>2</v>
      </c>
      <c r="E21" s="122">
        <v>5</v>
      </c>
      <c r="F21" s="122">
        <v>1</v>
      </c>
      <c r="K21" s="122" t="s">
        <v>3974</v>
      </c>
      <c r="P21" s="574">
        <f>'Formato 6 d)'!B29</f>
        <v>0</v>
      </c>
      <c r="Q21" s="574">
        <f>'Formato 6 d)'!C29</f>
        <v>0</v>
      </c>
      <c r="R21" s="574">
        <f>'Formato 6 d)'!D29</f>
        <v>0</v>
      </c>
      <c r="S21" s="574">
        <f>'Formato 6 d)'!E29</f>
        <v>0</v>
      </c>
      <c r="T21" s="574">
        <f>'Formato 6 d)'!F29</f>
        <v>0</v>
      </c>
      <c r="U21" s="574">
        <f>'Formato 6 d)'!G29</f>
        <v>0</v>
      </c>
    </row>
    <row r="22" spans="1:21" x14ac:dyDescent="0.25">
      <c r="A22" s="122" t="str">
        <f t="shared" si="1"/>
        <v>6,4,2,5,2,0,0</v>
      </c>
      <c r="B22" s="122">
        <v>6</v>
      </c>
      <c r="C22" s="122">
        <v>4</v>
      </c>
      <c r="D22" s="122">
        <v>2</v>
      </c>
      <c r="E22" s="122">
        <v>5</v>
      </c>
      <c r="F22" s="122">
        <v>2</v>
      </c>
      <c r="K22" s="122" t="s">
        <v>3975</v>
      </c>
      <c r="P22" s="574">
        <f>'Formato 6 d)'!B30</f>
        <v>0</v>
      </c>
      <c r="Q22" s="574">
        <f>'Formato 6 d)'!C30</f>
        <v>0</v>
      </c>
      <c r="R22" s="574">
        <f>'Formato 6 d)'!D30</f>
        <v>0</v>
      </c>
      <c r="S22" s="574">
        <f>'Formato 6 d)'!E30</f>
        <v>0</v>
      </c>
      <c r="T22" s="574">
        <f>'Formato 6 d)'!F30</f>
        <v>0</v>
      </c>
      <c r="U22" s="574">
        <f>'Formato 6 d)'!G30</f>
        <v>0</v>
      </c>
    </row>
    <row r="23" spans="1:21" x14ac:dyDescent="0.25">
      <c r="A23" s="542" t="str">
        <f t="shared" si="1"/>
        <v>6,4,2,6,0,0,0</v>
      </c>
      <c r="B23" s="122">
        <v>6</v>
      </c>
      <c r="C23" s="122">
        <v>4</v>
      </c>
      <c r="D23" s="122">
        <v>2</v>
      </c>
      <c r="E23" s="122">
        <v>6</v>
      </c>
      <c r="J23" s="122" t="s">
        <v>3976</v>
      </c>
      <c r="P23" s="574">
        <f>'Formato 6 d)'!B31</f>
        <v>0</v>
      </c>
      <c r="Q23" s="574">
        <f>'Formato 6 d)'!C31</f>
        <v>0</v>
      </c>
      <c r="R23" s="574">
        <f>'Formato 6 d)'!D31</f>
        <v>0</v>
      </c>
      <c r="S23" s="574">
        <f>'Formato 6 d)'!E31</f>
        <v>0</v>
      </c>
      <c r="T23" s="574">
        <f>'Formato 6 d)'!F31</f>
        <v>0</v>
      </c>
      <c r="U23" s="574">
        <f>'Formato 6 d)'!G31</f>
        <v>0</v>
      </c>
    </row>
    <row r="24" spans="1:21" x14ac:dyDescent="0.25">
      <c r="A24" s="542" t="str">
        <f t="shared" si="1"/>
        <v>6,4,3,0,0,0,0</v>
      </c>
      <c r="B24" s="122">
        <v>6</v>
      </c>
      <c r="C24" s="122">
        <v>4</v>
      </c>
      <c r="D24" s="122">
        <v>3</v>
      </c>
      <c r="I24" s="122" t="s">
        <v>3978</v>
      </c>
      <c r="P24" s="574">
        <f>'Formato 6 d)'!B33</f>
        <v>7985534.2000000002</v>
      </c>
      <c r="Q24" s="574">
        <f>'Formato 6 d)'!C33</f>
        <v>1248402.06</v>
      </c>
      <c r="R24" s="574">
        <f>'Formato 6 d)'!D33</f>
        <v>9233936.2599999998</v>
      </c>
      <c r="S24" s="574">
        <f>'Formato 6 d)'!E33</f>
        <v>6317689.21</v>
      </c>
      <c r="T24" s="574">
        <f>'Formato 6 d)'!F33</f>
        <v>6317689.21</v>
      </c>
      <c r="U24" s="574">
        <f>'Formato 6 d)'!G33</f>
        <v>2916247.05</v>
      </c>
    </row>
    <row r="25" spans="1:21" x14ac:dyDescent="0.25">
      <c r="A25" s="542"/>
      <c r="P25" s="574"/>
      <c r="Q25" s="574"/>
      <c r="R25" s="574"/>
      <c r="S25" s="574"/>
      <c r="T25" s="574"/>
      <c r="U25" s="574"/>
    </row>
    <row r="26" spans="1:21" x14ac:dyDescent="0.25">
      <c r="A26" s="542"/>
      <c r="P26" s="574"/>
      <c r="Q26" s="574"/>
      <c r="R26" s="574"/>
      <c r="S26" s="574"/>
      <c r="T26" s="574"/>
      <c r="U26" s="574"/>
    </row>
    <row r="27" spans="1:21" x14ac:dyDescent="0.25">
      <c r="A27" s="542"/>
      <c r="P27" s="574"/>
      <c r="Q27" s="574"/>
      <c r="R27" s="574"/>
      <c r="S27" s="574"/>
      <c r="T27" s="574"/>
      <c r="U27" s="574"/>
    </row>
    <row r="28" spans="1:21" x14ac:dyDescent="0.25">
      <c r="A28" s="542"/>
      <c r="P28" s="574"/>
      <c r="Q28" s="574"/>
      <c r="R28" s="574"/>
      <c r="S28" s="574"/>
      <c r="T28" s="574"/>
      <c r="U28" s="574"/>
    </row>
    <row r="29" spans="1:21" x14ac:dyDescent="0.25">
      <c r="A29" s="542"/>
      <c r="P29" s="574"/>
      <c r="Q29" s="574"/>
      <c r="R29" s="574"/>
      <c r="S29" s="574"/>
      <c r="T29" s="574"/>
      <c r="U29" s="574"/>
    </row>
    <row r="30" spans="1:21" x14ac:dyDescent="0.25">
      <c r="A30" s="542"/>
      <c r="P30" s="574"/>
      <c r="Q30" s="574"/>
      <c r="R30" s="574"/>
      <c r="S30" s="574"/>
      <c r="T30" s="574"/>
      <c r="U30" s="574"/>
    </row>
    <row r="31" spans="1:21" x14ac:dyDescent="0.25">
      <c r="A31" s="542"/>
      <c r="P31" s="574"/>
      <c r="Q31" s="574"/>
      <c r="R31" s="574"/>
      <c r="S31" s="574"/>
      <c r="T31" s="574"/>
      <c r="U31" s="574"/>
    </row>
    <row r="32" spans="1:21" x14ac:dyDescent="0.25">
      <c r="A32" s="542"/>
      <c r="P32" s="574"/>
      <c r="Q32" s="574"/>
      <c r="R32" s="574"/>
      <c r="S32" s="574"/>
      <c r="T32" s="574"/>
      <c r="U32" s="574"/>
    </row>
    <row r="33" spans="1:21" x14ac:dyDescent="0.25">
      <c r="A33" s="542"/>
      <c r="P33" s="574"/>
      <c r="Q33" s="574"/>
      <c r="R33" s="574"/>
      <c r="S33" s="574"/>
      <c r="T33" s="574"/>
      <c r="U33" s="574"/>
    </row>
    <row r="34" spans="1:21" x14ac:dyDescent="0.25">
      <c r="A34" s="542"/>
      <c r="P34" s="574"/>
      <c r="Q34" s="574"/>
      <c r="R34" s="574"/>
      <c r="S34" s="574"/>
      <c r="T34" s="574"/>
      <c r="U34" s="574"/>
    </row>
    <row r="35" spans="1:21" x14ac:dyDescent="0.25">
      <c r="A35" s="542"/>
      <c r="P35" s="574"/>
      <c r="Q35" s="574"/>
      <c r="R35" s="574"/>
      <c r="S35" s="574"/>
      <c r="T35" s="574"/>
      <c r="U35" s="574"/>
    </row>
    <row r="36" spans="1:21" x14ac:dyDescent="0.25">
      <c r="A36" s="542"/>
      <c r="P36" s="574"/>
      <c r="Q36" s="574"/>
      <c r="R36" s="574"/>
      <c r="S36" s="574"/>
      <c r="T36" s="574"/>
      <c r="U36" s="574"/>
    </row>
    <row r="37" spans="1:21" x14ac:dyDescent="0.25">
      <c r="A37" s="542"/>
      <c r="P37" s="574"/>
      <c r="Q37" s="574"/>
      <c r="R37" s="574"/>
      <c r="S37" s="574"/>
      <c r="T37" s="574"/>
      <c r="U37" s="574"/>
    </row>
    <row r="38" spans="1:21" x14ac:dyDescent="0.25">
      <c r="A38" s="542"/>
      <c r="P38" s="574"/>
      <c r="Q38" s="574"/>
      <c r="R38" s="574"/>
      <c r="S38" s="574"/>
      <c r="T38" s="574"/>
      <c r="U38" s="574"/>
    </row>
    <row r="39" spans="1:21" x14ac:dyDescent="0.25">
      <c r="A39" s="542"/>
      <c r="P39" s="574"/>
      <c r="Q39" s="574"/>
      <c r="R39" s="574"/>
      <c r="S39" s="574"/>
      <c r="T39" s="574"/>
      <c r="U39" s="574"/>
    </row>
    <row r="40" spans="1:21" x14ac:dyDescent="0.25">
      <c r="A40" s="542"/>
      <c r="P40" s="574"/>
      <c r="Q40" s="574"/>
      <c r="R40" s="574"/>
      <c r="S40" s="574"/>
      <c r="T40" s="574"/>
      <c r="U40" s="574"/>
    </row>
    <row r="41" spans="1:21" x14ac:dyDescent="0.25">
      <c r="A41" s="542"/>
      <c r="P41" s="574"/>
      <c r="Q41" s="574"/>
      <c r="R41" s="574"/>
      <c r="S41" s="574"/>
      <c r="T41" s="574"/>
      <c r="U41" s="574"/>
    </row>
    <row r="42" spans="1:21" x14ac:dyDescent="0.25">
      <c r="A42" s="542"/>
      <c r="P42" s="574"/>
      <c r="Q42" s="574"/>
      <c r="R42" s="574"/>
      <c r="S42" s="574"/>
      <c r="T42" s="574"/>
      <c r="U42" s="574"/>
    </row>
    <row r="43" spans="1:21" x14ac:dyDescent="0.25">
      <c r="A43" s="542"/>
      <c r="P43" s="574"/>
      <c r="Q43" s="574"/>
      <c r="R43" s="574"/>
      <c r="S43" s="574"/>
      <c r="T43" s="574"/>
      <c r="U43" s="574"/>
    </row>
    <row r="44" spans="1:21" x14ac:dyDescent="0.25">
      <c r="A44" s="542"/>
      <c r="P44" s="574"/>
      <c r="Q44" s="574"/>
      <c r="R44" s="574"/>
      <c r="S44" s="574"/>
      <c r="T44" s="574"/>
      <c r="U44" s="574"/>
    </row>
    <row r="45" spans="1:21" x14ac:dyDescent="0.25">
      <c r="A45" s="542"/>
      <c r="P45" s="574"/>
      <c r="Q45" s="574"/>
      <c r="R45" s="574"/>
      <c r="S45" s="574"/>
      <c r="T45" s="574"/>
      <c r="U45" s="574"/>
    </row>
    <row r="46" spans="1:21" x14ac:dyDescent="0.25">
      <c r="A46" s="542"/>
      <c r="P46" s="574"/>
      <c r="Q46" s="574"/>
      <c r="R46" s="574"/>
      <c r="S46" s="574"/>
      <c r="T46" s="574"/>
      <c r="U46" s="574"/>
    </row>
    <row r="47" spans="1:21" x14ac:dyDescent="0.25">
      <c r="A47" s="542"/>
      <c r="P47" s="574"/>
      <c r="Q47" s="574"/>
      <c r="R47" s="574"/>
      <c r="S47" s="574"/>
      <c r="T47" s="574"/>
      <c r="U47" s="574"/>
    </row>
    <row r="48" spans="1:21" x14ac:dyDescent="0.25">
      <c r="A48" s="542"/>
      <c r="P48" s="574"/>
      <c r="Q48" s="574"/>
      <c r="R48" s="574"/>
      <c r="S48" s="574"/>
      <c r="T48" s="574"/>
      <c r="U48" s="574"/>
    </row>
    <row r="49" spans="1:21" x14ac:dyDescent="0.25">
      <c r="A49" s="542"/>
      <c r="P49" s="574"/>
      <c r="Q49" s="574"/>
      <c r="R49" s="574"/>
      <c r="S49" s="574"/>
      <c r="T49" s="574"/>
      <c r="U49" s="574"/>
    </row>
    <row r="50" spans="1:21" x14ac:dyDescent="0.25">
      <c r="A50" s="542"/>
      <c r="P50" s="574"/>
      <c r="Q50" s="574"/>
      <c r="R50" s="574"/>
      <c r="S50" s="574"/>
      <c r="T50" s="574"/>
      <c r="U50" s="574"/>
    </row>
    <row r="51" spans="1:21" x14ac:dyDescent="0.25">
      <c r="A51" s="542"/>
      <c r="P51" s="574"/>
      <c r="Q51" s="574"/>
      <c r="R51" s="574"/>
      <c r="S51" s="574"/>
      <c r="T51" s="574"/>
      <c r="U51" s="574"/>
    </row>
    <row r="52" spans="1:21" x14ac:dyDescent="0.25">
      <c r="A52" s="542"/>
      <c r="P52" s="574"/>
      <c r="Q52" s="574"/>
      <c r="R52" s="574"/>
      <c r="S52" s="574"/>
      <c r="T52" s="574"/>
      <c r="U52" s="574"/>
    </row>
    <row r="53" spans="1:21" x14ac:dyDescent="0.25">
      <c r="A53" s="542"/>
      <c r="P53" s="574"/>
      <c r="Q53" s="574"/>
      <c r="R53" s="574"/>
      <c r="S53" s="574"/>
      <c r="T53" s="574"/>
      <c r="U53" s="574"/>
    </row>
    <row r="54" spans="1:21" x14ac:dyDescent="0.25">
      <c r="A54" s="542"/>
      <c r="P54" s="574"/>
      <c r="Q54" s="574"/>
      <c r="R54" s="574"/>
      <c r="S54" s="574"/>
      <c r="T54" s="574"/>
      <c r="U54" s="574"/>
    </row>
    <row r="55" spans="1:21" x14ac:dyDescent="0.25">
      <c r="A55" s="542"/>
      <c r="P55" s="574"/>
      <c r="Q55" s="574"/>
      <c r="R55" s="574"/>
      <c r="S55" s="574"/>
      <c r="T55" s="574"/>
      <c r="U55" s="574"/>
    </row>
    <row r="56" spans="1:21" x14ac:dyDescent="0.25">
      <c r="A56" s="542"/>
      <c r="P56" s="574"/>
      <c r="Q56" s="574"/>
      <c r="R56" s="574"/>
      <c r="S56" s="574"/>
      <c r="T56" s="574"/>
      <c r="U56" s="574"/>
    </row>
    <row r="57" spans="1:21" x14ac:dyDescent="0.25">
      <c r="A57" s="542"/>
      <c r="P57" s="574"/>
      <c r="Q57" s="574"/>
      <c r="R57" s="574"/>
      <c r="S57" s="574"/>
      <c r="T57" s="574"/>
      <c r="U57" s="574"/>
    </row>
    <row r="58" spans="1:21" x14ac:dyDescent="0.25">
      <c r="A58" s="542"/>
      <c r="P58" s="574"/>
      <c r="Q58" s="574"/>
      <c r="R58" s="574"/>
      <c r="S58" s="574"/>
      <c r="T58" s="574"/>
      <c r="U58" s="574"/>
    </row>
    <row r="59" spans="1:21" x14ac:dyDescent="0.25">
      <c r="A59" s="542"/>
      <c r="P59" s="574"/>
      <c r="Q59" s="574"/>
      <c r="R59" s="574"/>
      <c r="S59" s="574"/>
      <c r="T59" s="574"/>
      <c r="U59" s="574"/>
    </row>
    <row r="60" spans="1:21" x14ac:dyDescent="0.25">
      <c r="A60" s="542"/>
      <c r="P60" s="574"/>
      <c r="Q60" s="574"/>
      <c r="R60" s="574"/>
      <c r="S60" s="574"/>
      <c r="T60" s="574"/>
      <c r="U60" s="574"/>
    </row>
    <row r="61" spans="1:21" x14ac:dyDescent="0.25">
      <c r="A61" s="542"/>
      <c r="P61" s="574"/>
      <c r="Q61" s="574"/>
      <c r="R61" s="574"/>
      <c r="S61" s="574"/>
      <c r="T61" s="574"/>
      <c r="U61" s="574"/>
    </row>
    <row r="62" spans="1:21" x14ac:dyDescent="0.25">
      <c r="A62" s="542"/>
      <c r="P62" s="574"/>
      <c r="Q62" s="574"/>
      <c r="R62" s="574"/>
      <c r="S62" s="574"/>
      <c r="T62" s="574"/>
      <c r="U62" s="574"/>
    </row>
    <row r="63" spans="1:21" x14ac:dyDescent="0.25">
      <c r="A63" s="542"/>
      <c r="P63" s="574"/>
      <c r="Q63" s="574"/>
      <c r="R63" s="574"/>
      <c r="S63" s="574"/>
      <c r="T63" s="574"/>
      <c r="U63" s="574"/>
    </row>
    <row r="64" spans="1:21" x14ac:dyDescent="0.25">
      <c r="A64" s="542"/>
      <c r="P64" s="574"/>
      <c r="Q64" s="574"/>
      <c r="R64" s="574"/>
      <c r="S64" s="574"/>
      <c r="T64" s="574"/>
      <c r="U64" s="574"/>
    </row>
    <row r="65" spans="1:21" x14ac:dyDescent="0.25">
      <c r="A65" s="542"/>
      <c r="P65" s="574"/>
      <c r="Q65" s="574"/>
      <c r="R65" s="574"/>
      <c r="S65" s="574"/>
      <c r="T65" s="574"/>
      <c r="U65" s="574"/>
    </row>
    <row r="66" spans="1:21" x14ac:dyDescent="0.25">
      <c r="A66" s="542"/>
      <c r="P66" s="574"/>
      <c r="Q66" s="574"/>
      <c r="R66" s="574"/>
      <c r="S66" s="574"/>
      <c r="T66" s="574"/>
      <c r="U66" s="574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9F92-D309-46FD-B800-269E0127CED5}">
  <sheetPr codeName="Hoja10"/>
  <dimension ref="A1:G43"/>
  <sheetViews>
    <sheetView showGridLines="0" zoomScale="85" zoomScaleNormal="85" zoomScalePageLayoutView="90" workbookViewId="0">
      <selection activeCell="B36" sqref="B36:G36"/>
    </sheetView>
  </sheetViews>
  <sheetFormatPr baseColWidth="10" defaultColWidth="0" defaultRowHeight="15" customHeight="1" zeroHeight="1" x14ac:dyDescent="0.25"/>
  <cols>
    <col min="1" max="1" width="95" style="122" customWidth="1"/>
    <col min="2" max="7" width="24.1640625" style="122" customWidth="1"/>
    <col min="8" max="16384" width="12.6640625" style="122" hidden="1"/>
  </cols>
  <sheetData>
    <row r="1" spans="1:7" ht="37.5" customHeight="1" x14ac:dyDescent="0.25">
      <c r="A1" s="872" t="s">
        <v>3979</v>
      </c>
      <c r="B1" s="872"/>
      <c r="C1" s="872"/>
      <c r="D1" s="872"/>
      <c r="E1" s="872"/>
      <c r="F1" s="872"/>
      <c r="G1" s="872"/>
    </row>
    <row r="2" spans="1:7" x14ac:dyDescent="0.25">
      <c r="A2" s="854" t="str">
        <f>ENTIDAD</f>
        <v>Municipio de Irapuato, Gobierno del Estado de Guanajuato</v>
      </c>
      <c r="B2" s="855"/>
      <c r="C2" s="855"/>
      <c r="D2" s="855"/>
      <c r="E2" s="855"/>
      <c r="F2" s="855"/>
      <c r="G2" s="856"/>
    </row>
    <row r="3" spans="1:7" x14ac:dyDescent="0.25">
      <c r="A3" s="857" t="s">
        <v>3980</v>
      </c>
      <c r="B3" s="858"/>
      <c r="C3" s="858"/>
      <c r="D3" s="858"/>
      <c r="E3" s="858"/>
      <c r="F3" s="858"/>
      <c r="G3" s="859"/>
    </row>
    <row r="4" spans="1:7" x14ac:dyDescent="0.25">
      <c r="A4" s="857" t="s">
        <v>3383</v>
      </c>
      <c r="B4" s="858"/>
      <c r="C4" s="858"/>
      <c r="D4" s="858"/>
      <c r="E4" s="858"/>
      <c r="F4" s="858"/>
      <c r="G4" s="859"/>
    </row>
    <row r="5" spans="1:7" x14ac:dyDescent="0.25">
      <c r="A5" s="857" t="s">
        <v>3981</v>
      </c>
      <c r="B5" s="858"/>
      <c r="C5" s="858"/>
      <c r="D5" s="858"/>
      <c r="E5" s="858"/>
      <c r="F5" s="858"/>
      <c r="G5" s="859"/>
    </row>
    <row r="6" spans="1:7" x14ac:dyDescent="0.25">
      <c r="A6" s="869" t="s">
        <v>3982</v>
      </c>
      <c r="B6" s="664">
        <f>ANIO1P</f>
        <v>2021</v>
      </c>
      <c r="C6" s="882" t="str">
        <f>ANIO2P</f>
        <v>2022 (d)</v>
      </c>
      <c r="D6" s="882" t="str">
        <f>ANIO3P</f>
        <v>2023 (d)</v>
      </c>
      <c r="E6" s="882" t="str">
        <f>ANIO4P</f>
        <v>2024 (d)</v>
      </c>
      <c r="F6" s="882" t="str">
        <f>ANIO5P</f>
        <v>2025 (d)</v>
      </c>
      <c r="G6" s="882" t="str">
        <f>ANIO6P</f>
        <v>2026 (d)</v>
      </c>
    </row>
    <row r="7" spans="1:7" ht="48" customHeight="1" x14ac:dyDescent="0.25">
      <c r="A7" s="870"/>
      <c r="B7" s="665" t="s">
        <v>3983</v>
      </c>
      <c r="C7" s="883"/>
      <c r="D7" s="883"/>
      <c r="E7" s="883"/>
      <c r="F7" s="883"/>
      <c r="G7" s="883"/>
    </row>
    <row r="8" spans="1:7" x14ac:dyDescent="0.25">
      <c r="A8" s="621" t="s">
        <v>3984</v>
      </c>
      <c r="B8" s="641">
        <f>SUM(B9:B20)</f>
        <v>0</v>
      </c>
      <c r="C8" s="641">
        <f t="shared" ref="C8:G8" si="0">SUM(C9:C20)</f>
        <v>0</v>
      </c>
      <c r="D8" s="641">
        <f t="shared" si="0"/>
        <v>0</v>
      </c>
      <c r="E8" s="641">
        <f t="shared" si="0"/>
        <v>0</v>
      </c>
      <c r="F8" s="641">
        <f t="shared" si="0"/>
        <v>0</v>
      </c>
      <c r="G8" s="641">
        <f t="shared" si="0"/>
        <v>0</v>
      </c>
    </row>
    <row r="9" spans="1:7" x14ac:dyDescent="0.25">
      <c r="A9" s="601" t="s">
        <v>3697</v>
      </c>
      <c r="B9" s="554"/>
      <c r="C9" s="554"/>
      <c r="D9" s="554"/>
      <c r="E9" s="554"/>
      <c r="F9" s="554"/>
      <c r="G9" s="554"/>
    </row>
    <row r="10" spans="1:7" x14ac:dyDescent="0.25">
      <c r="A10" s="601" t="s">
        <v>3698</v>
      </c>
      <c r="B10" s="554"/>
      <c r="C10" s="554"/>
      <c r="D10" s="554"/>
      <c r="E10" s="554"/>
      <c r="F10" s="554"/>
      <c r="G10" s="554"/>
    </row>
    <row r="11" spans="1:7" x14ac:dyDescent="0.25">
      <c r="A11" s="601" t="s">
        <v>3699</v>
      </c>
      <c r="B11" s="554"/>
      <c r="C11" s="554"/>
      <c r="D11" s="554"/>
      <c r="E11" s="554"/>
      <c r="F11" s="554"/>
      <c r="G11" s="554"/>
    </row>
    <row r="12" spans="1:7" x14ac:dyDescent="0.25">
      <c r="A12" s="601" t="s">
        <v>3985</v>
      </c>
      <c r="B12" s="554"/>
      <c r="C12" s="554"/>
      <c r="D12" s="554"/>
      <c r="E12" s="554"/>
      <c r="F12" s="554"/>
      <c r="G12" s="554"/>
    </row>
    <row r="13" spans="1:7" x14ac:dyDescent="0.25">
      <c r="A13" s="601" t="s">
        <v>3701</v>
      </c>
      <c r="B13" s="554"/>
      <c r="C13" s="554"/>
      <c r="D13" s="554"/>
      <c r="E13" s="554"/>
      <c r="F13" s="554"/>
      <c r="G13" s="554"/>
    </row>
    <row r="14" spans="1:7" x14ac:dyDescent="0.25">
      <c r="A14" s="601" t="s">
        <v>3702</v>
      </c>
      <c r="B14" s="554"/>
      <c r="C14" s="554"/>
      <c r="D14" s="554"/>
      <c r="E14" s="554"/>
      <c r="F14" s="554"/>
      <c r="G14" s="554"/>
    </row>
    <row r="15" spans="1:7" x14ac:dyDescent="0.25">
      <c r="A15" s="601" t="s">
        <v>3986</v>
      </c>
      <c r="B15" s="554"/>
      <c r="C15" s="554"/>
      <c r="D15" s="554"/>
      <c r="E15" s="554"/>
      <c r="F15" s="554"/>
      <c r="G15" s="554"/>
    </row>
    <row r="16" spans="1:7" x14ac:dyDescent="0.25">
      <c r="A16" s="601" t="s">
        <v>3987</v>
      </c>
      <c r="B16" s="554"/>
      <c r="C16" s="554"/>
      <c r="D16" s="554"/>
      <c r="E16" s="554"/>
      <c r="F16" s="554"/>
      <c r="G16" s="554"/>
    </row>
    <row r="17" spans="1:7" x14ac:dyDescent="0.25">
      <c r="A17" s="623" t="s">
        <v>3988</v>
      </c>
      <c r="B17" s="554"/>
      <c r="C17" s="554"/>
      <c r="D17" s="554"/>
      <c r="E17" s="554"/>
      <c r="F17" s="554"/>
      <c r="G17" s="554"/>
    </row>
    <row r="18" spans="1:7" x14ac:dyDescent="0.25">
      <c r="A18" s="601" t="s">
        <v>3722</v>
      </c>
      <c r="B18" s="554"/>
      <c r="C18" s="554"/>
      <c r="D18" s="554"/>
      <c r="E18" s="554"/>
      <c r="F18" s="554"/>
      <c r="G18" s="554"/>
    </row>
    <row r="19" spans="1:7" x14ac:dyDescent="0.25">
      <c r="A19" s="601" t="s">
        <v>3723</v>
      </c>
      <c r="B19" s="554"/>
      <c r="C19" s="554"/>
      <c r="D19" s="554"/>
      <c r="E19" s="554"/>
      <c r="F19" s="554"/>
      <c r="G19" s="554"/>
    </row>
    <row r="20" spans="1:7" x14ac:dyDescent="0.25">
      <c r="A20" s="601" t="s">
        <v>3989</v>
      </c>
      <c r="B20" s="554"/>
      <c r="C20" s="554"/>
      <c r="D20" s="554"/>
      <c r="E20" s="554"/>
      <c r="F20" s="554"/>
      <c r="G20" s="554"/>
    </row>
    <row r="21" spans="1:7" x14ac:dyDescent="0.25">
      <c r="A21" s="551"/>
      <c r="B21" s="551"/>
      <c r="C21" s="551"/>
      <c r="D21" s="551"/>
      <c r="E21" s="551"/>
      <c r="F21" s="551"/>
      <c r="G21" s="551"/>
    </row>
    <row r="22" spans="1:7" x14ac:dyDescent="0.25">
      <c r="A22" s="561" t="s">
        <v>3990</v>
      </c>
      <c r="B22" s="562">
        <f>SUM(B23:B27)</f>
        <v>0</v>
      </c>
      <c r="C22" s="562">
        <f t="shared" ref="C22:G22" si="1">SUM(C23:C27)</f>
        <v>0</v>
      </c>
      <c r="D22" s="562">
        <f t="shared" si="1"/>
        <v>0</v>
      </c>
      <c r="E22" s="562">
        <f t="shared" si="1"/>
        <v>0</v>
      </c>
      <c r="F22" s="562">
        <f t="shared" si="1"/>
        <v>0</v>
      </c>
      <c r="G22" s="562">
        <f t="shared" si="1"/>
        <v>0</v>
      </c>
    </row>
    <row r="23" spans="1:7" x14ac:dyDescent="0.25">
      <c r="A23" s="601" t="s">
        <v>3991</v>
      </c>
      <c r="B23" s="554"/>
      <c r="C23" s="554"/>
      <c r="D23" s="554"/>
      <c r="E23" s="554"/>
      <c r="F23" s="554"/>
      <c r="G23" s="554"/>
    </row>
    <row r="24" spans="1:7" x14ac:dyDescent="0.25">
      <c r="A24" s="601" t="s">
        <v>3992</v>
      </c>
      <c r="B24" s="554"/>
      <c r="C24" s="554"/>
      <c r="D24" s="554"/>
      <c r="E24" s="554"/>
      <c r="F24" s="554"/>
      <c r="G24" s="554"/>
    </row>
    <row r="25" spans="1:7" x14ac:dyDescent="0.25">
      <c r="A25" s="601" t="s">
        <v>3993</v>
      </c>
      <c r="B25" s="554"/>
      <c r="C25" s="554"/>
      <c r="D25" s="554"/>
      <c r="E25" s="554"/>
      <c r="F25" s="554"/>
      <c r="G25" s="554"/>
    </row>
    <row r="26" spans="1:7" x14ac:dyDescent="0.25">
      <c r="A26" s="666" t="s">
        <v>3748</v>
      </c>
      <c r="B26" s="554"/>
      <c r="C26" s="554"/>
      <c r="D26" s="554"/>
      <c r="E26" s="554"/>
      <c r="F26" s="554"/>
      <c r="G26" s="554"/>
    </row>
    <row r="27" spans="1:7" x14ac:dyDescent="0.25">
      <c r="A27" s="601" t="s">
        <v>3749</v>
      </c>
      <c r="B27" s="554"/>
      <c r="C27" s="554"/>
      <c r="D27" s="554"/>
      <c r="E27" s="554"/>
      <c r="F27" s="554"/>
      <c r="G27" s="554"/>
    </row>
    <row r="28" spans="1:7" x14ac:dyDescent="0.25">
      <c r="A28" s="551"/>
      <c r="B28" s="551"/>
      <c r="C28" s="551"/>
      <c r="D28" s="551"/>
      <c r="E28" s="551"/>
      <c r="F28" s="551"/>
      <c r="G28" s="551"/>
    </row>
    <row r="29" spans="1:7" x14ac:dyDescent="0.25">
      <c r="A29" s="561" t="s">
        <v>3994</v>
      </c>
      <c r="B29" s="562">
        <f>B30</f>
        <v>0</v>
      </c>
      <c r="C29" s="562">
        <f t="shared" ref="C29:G29" si="2">C30</f>
        <v>0</v>
      </c>
      <c r="D29" s="562">
        <f t="shared" si="2"/>
        <v>0</v>
      </c>
      <c r="E29" s="562">
        <f t="shared" si="2"/>
        <v>0</v>
      </c>
      <c r="F29" s="562">
        <f t="shared" si="2"/>
        <v>0</v>
      </c>
      <c r="G29" s="562">
        <f t="shared" si="2"/>
        <v>0</v>
      </c>
    </row>
    <row r="30" spans="1:7" x14ac:dyDescent="0.25">
      <c r="A30" s="601" t="s">
        <v>3752</v>
      </c>
      <c r="B30" s="554"/>
      <c r="C30" s="554"/>
      <c r="D30" s="554"/>
      <c r="E30" s="554"/>
      <c r="F30" s="554"/>
      <c r="G30" s="554"/>
    </row>
    <row r="31" spans="1:7" x14ac:dyDescent="0.25">
      <c r="A31" s="551"/>
      <c r="B31" s="551"/>
      <c r="C31" s="551"/>
      <c r="D31" s="551"/>
      <c r="E31" s="551"/>
      <c r="F31" s="551"/>
      <c r="G31" s="551"/>
    </row>
    <row r="32" spans="1:7" x14ac:dyDescent="0.25">
      <c r="A32" s="661" t="s">
        <v>3995</v>
      </c>
      <c r="B32" s="562">
        <f>B29+B22+B8</f>
        <v>0</v>
      </c>
      <c r="C32" s="562">
        <f t="shared" ref="C32:F32" si="3">C29+C22+C8</f>
        <v>0</v>
      </c>
      <c r="D32" s="562">
        <f t="shared" si="3"/>
        <v>0</v>
      </c>
      <c r="E32" s="562">
        <f t="shared" si="3"/>
        <v>0</v>
      </c>
      <c r="F32" s="562">
        <f t="shared" si="3"/>
        <v>0</v>
      </c>
      <c r="G32" s="562">
        <f>G29+G22+G8</f>
        <v>0</v>
      </c>
    </row>
    <row r="33" spans="1:7" x14ac:dyDescent="0.25">
      <c r="A33" s="551"/>
      <c r="B33" s="551"/>
      <c r="C33" s="551"/>
      <c r="D33" s="551"/>
      <c r="E33" s="551"/>
      <c r="F33" s="551"/>
      <c r="G33" s="551"/>
    </row>
    <row r="34" spans="1:7" x14ac:dyDescent="0.25">
      <c r="A34" s="561" t="s">
        <v>3754</v>
      </c>
      <c r="B34" s="616"/>
      <c r="C34" s="616"/>
      <c r="D34" s="616"/>
      <c r="E34" s="616"/>
      <c r="F34" s="616"/>
      <c r="G34" s="616"/>
    </row>
    <row r="35" spans="1:7" ht="30" x14ac:dyDescent="0.25">
      <c r="A35" s="667" t="s">
        <v>3996</v>
      </c>
      <c r="B35" s="554"/>
      <c r="C35" s="554"/>
      <c r="D35" s="554"/>
      <c r="E35" s="554"/>
      <c r="F35" s="554"/>
      <c r="G35" s="554"/>
    </row>
    <row r="36" spans="1:7" ht="30" x14ac:dyDescent="0.25">
      <c r="A36" s="667" t="s">
        <v>3756</v>
      </c>
      <c r="B36" s="554"/>
      <c r="C36" s="554"/>
      <c r="D36" s="554"/>
      <c r="E36" s="554"/>
      <c r="F36" s="554"/>
      <c r="G36" s="554"/>
    </row>
    <row r="37" spans="1:7" x14ac:dyDescent="0.25">
      <c r="A37" s="561" t="s">
        <v>3997</v>
      </c>
      <c r="B37" s="562">
        <f>B36+B35</f>
        <v>0</v>
      </c>
      <c r="C37" s="562">
        <f t="shared" ref="C37:F37" si="4">C36+C35</f>
        <v>0</v>
      </c>
      <c r="D37" s="562">
        <f t="shared" si="4"/>
        <v>0</v>
      </c>
      <c r="E37" s="562">
        <f t="shared" si="4"/>
        <v>0</v>
      </c>
      <c r="F37" s="562">
        <f t="shared" si="4"/>
        <v>0</v>
      </c>
      <c r="G37" s="562">
        <f>G36+G35</f>
        <v>0</v>
      </c>
    </row>
    <row r="38" spans="1:7" x14ac:dyDescent="0.25">
      <c r="A38" s="598"/>
      <c r="B38" s="588"/>
      <c r="C38" s="588"/>
      <c r="D38" s="588"/>
      <c r="E38" s="588"/>
      <c r="F38" s="588"/>
      <c r="G38" s="588"/>
    </row>
    <row r="39" spans="1:7" hidden="1" x14ac:dyDescent="0.25">
      <c r="A39" s="523"/>
      <c r="B39" s="523"/>
      <c r="C39" s="523"/>
      <c r="D39" s="523"/>
      <c r="E39" s="523"/>
      <c r="F39" s="523"/>
      <c r="G39" s="523"/>
    </row>
    <row r="40" spans="1:7" hidden="1" x14ac:dyDescent="0.25">
      <c r="A40" s="523"/>
      <c r="B40" s="523"/>
      <c r="C40" s="523"/>
      <c r="D40" s="523"/>
      <c r="E40" s="523"/>
      <c r="F40" s="523"/>
      <c r="G40" s="523"/>
    </row>
    <row r="41" spans="1:7" hidden="1" x14ac:dyDescent="0.25">
      <c r="A41" s="523"/>
      <c r="B41" s="523"/>
      <c r="C41" s="523"/>
      <c r="D41" s="523"/>
      <c r="E41" s="523"/>
      <c r="F41" s="523"/>
      <c r="G41" s="523"/>
    </row>
    <row r="42" spans="1:7" hidden="1" x14ac:dyDescent="0.25">
      <c r="A42" s="523"/>
      <c r="B42" s="523"/>
      <c r="C42" s="523"/>
      <c r="D42" s="523"/>
      <c r="E42" s="523"/>
      <c r="F42" s="523"/>
      <c r="G42" s="523"/>
    </row>
    <row r="43" spans="1:7" hidden="1" x14ac:dyDescent="0.25">
      <c r="A43" s="523"/>
      <c r="B43" s="523"/>
      <c r="C43" s="523"/>
      <c r="D43" s="523"/>
      <c r="E43" s="523"/>
      <c r="F43" s="523"/>
      <c r="G43" s="523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3E00-000000000000}"/>
    <dataValidation allowBlank="1" showInputMessage="1" showErrorMessage="1" prompt="Año 2 (d)" sqref="D6:D7" xr:uid="{00000000-0002-0000-3E00-000001000000}"/>
    <dataValidation allowBlank="1" showInputMessage="1" showErrorMessage="1" prompt="Año 3 (d)" sqref="E6:E7" xr:uid="{00000000-0002-0000-3E00-000002000000}"/>
    <dataValidation allowBlank="1" showInputMessage="1" showErrorMessage="1" prompt="Año 4 (d)" sqref="F6:F7" xr:uid="{00000000-0002-0000-3E00-000003000000}"/>
    <dataValidation allowBlank="1" showInputMessage="1" showErrorMessage="1" prompt="Año 5 (d)" sqref="G6:G7" xr:uid="{00000000-0002-0000-3E00-000004000000}"/>
    <dataValidation type="decimal" allowBlank="1" showInputMessage="1" showErrorMessage="1" sqref="B8:G37" xr:uid="{00000000-0002-0000-3E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3E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4314-FF20-4943-868F-FA263625C3F7}">
  <sheetPr codeName="Hoja20"/>
  <dimension ref="A1:U39"/>
  <sheetViews>
    <sheetView workbookViewId="0">
      <selection activeCell="O35" sqref="O35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1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3998</v>
      </c>
      <c r="Q1" s="122" t="s">
        <v>3999</v>
      </c>
      <c r="R1" s="122" t="s">
        <v>4000</v>
      </c>
      <c r="S1" s="122" t="s">
        <v>4001</v>
      </c>
      <c r="T1" s="122" t="s">
        <v>4002</v>
      </c>
      <c r="U1" s="122" t="s">
        <v>4003</v>
      </c>
    </row>
    <row r="2" spans="1:21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122">
        <v>7</v>
      </c>
      <c r="C2" s="122">
        <v>1</v>
      </c>
      <c r="D2" s="122">
        <v>1</v>
      </c>
      <c r="I2" s="122" t="s">
        <v>3664</v>
      </c>
      <c r="P2" s="574">
        <f>'Formato 7 a)'!B8</f>
        <v>0</v>
      </c>
      <c r="Q2" s="574">
        <f>'Formato 7 a)'!C8</f>
        <v>0</v>
      </c>
      <c r="R2" s="574">
        <f>'Formato 7 a)'!D8</f>
        <v>0</v>
      </c>
      <c r="S2" s="574">
        <f>'Formato 7 a)'!E8</f>
        <v>0</v>
      </c>
      <c r="T2" s="574">
        <f>'Formato 7 a)'!F8</f>
        <v>0</v>
      </c>
      <c r="U2" s="574">
        <f>'Formato 7 a)'!G8</f>
        <v>0</v>
      </c>
    </row>
    <row r="3" spans="1:21" x14ac:dyDescent="0.25">
      <c r="A3" s="122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122">
        <v>7</v>
      </c>
      <c r="C3" s="122">
        <v>1</v>
      </c>
      <c r="D3" s="122">
        <v>1</v>
      </c>
      <c r="E3" s="122">
        <v>1</v>
      </c>
      <c r="J3" s="122" t="s">
        <v>57</v>
      </c>
      <c r="P3" s="574">
        <f>'Formato 7 a)'!B9</f>
        <v>0</v>
      </c>
      <c r="Q3" s="574">
        <f>'Formato 7 a)'!C9</f>
        <v>0</v>
      </c>
      <c r="R3" s="574">
        <f>'Formato 7 a)'!D9</f>
        <v>0</v>
      </c>
      <c r="S3" s="574">
        <f>'Formato 7 a)'!E9</f>
        <v>0</v>
      </c>
      <c r="T3" s="574">
        <f>'Formato 7 a)'!F9</f>
        <v>0</v>
      </c>
      <c r="U3" s="574">
        <f>'Formato 7 a)'!G9</f>
        <v>0</v>
      </c>
    </row>
    <row r="4" spans="1:21" x14ac:dyDescent="0.25">
      <c r="A4" s="122" t="str">
        <f t="shared" si="0"/>
        <v>7,1,1,2,0,0,0</v>
      </c>
      <c r="B4" s="122">
        <v>7</v>
      </c>
      <c r="C4" s="122">
        <v>1</v>
      </c>
      <c r="D4" s="122">
        <v>1</v>
      </c>
      <c r="E4" s="122">
        <v>2</v>
      </c>
      <c r="J4" s="122" t="s">
        <v>58</v>
      </c>
      <c r="P4" s="574">
        <f>'Formato 7 a)'!B10</f>
        <v>0</v>
      </c>
      <c r="Q4" s="574">
        <f>'Formato 7 a)'!C10</f>
        <v>0</v>
      </c>
      <c r="R4" s="574">
        <f>'Formato 7 a)'!D10</f>
        <v>0</v>
      </c>
      <c r="S4" s="574">
        <f>'Formato 7 a)'!E10</f>
        <v>0</v>
      </c>
      <c r="T4" s="574">
        <f>'Formato 7 a)'!F10</f>
        <v>0</v>
      </c>
      <c r="U4" s="574">
        <f>'Formato 7 a)'!G10</f>
        <v>0</v>
      </c>
    </row>
    <row r="5" spans="1:21" x14ac:dyDescent="0.25">
      <c r="A5" s="122" t="str">
        <f t="shared" si="0"/>
        <v>7,1,1,3,0,0,0</v>
      </c>
      <c r="B5" s="122">
        <v>7</v>
      </c>
      <c r="C5" s="122">
        <v>1</v>
      </c>
      <c r="D5" s="122">
        <v>1</v>
      </c>
      <c r="E5" s="122">
        <v>3</v>
      </c>
      <c r="J5" s="122" t="s">
        <v>59</v>
      </c>
      <c r="P5" s="574">
        <f>'Formato 7 a)'!B11</f>
        <v>0</v>
      </c>
      <c r="Q5" s="574">
        <f>'Formato 7 a)'!C11</f>
        <v>0</v>
      </c>
      <c r="R5" s="574">
        <f>'Formato 7 a)'!D11</f>
        <v>0</v>
      </c>
      <c r="S5" s="574">
        <f>'Formato 7 a)'!E11</f>
        <v>0</v>
      </c>
      <c r="T5" s="574">
        <f>'Formato 7 a)'!F11</f>
        <v>0</v>
      </c>
      <c r="U5" s="574">
        <f>'Formato 7 a)'!G11</f>
        <v>0</v>
      </c>
    </row>
    <row r="6" spans="1:21" x14ac:dyDescent="0.25">
      <c r="A6" s="122" t="str">
        <f t="shared" si="0"/>
        <v>7,1,1,4,0,0,0</v>
      </c>
      <c r="B6" s="122">
        <v>7</v>
      </c>
      <c r="C6" s="122">
        <v>1</v>
      </c>
      <c r="D6" s="122">
        <v>1</v>
      </c>
      <c r="E6" s="122">
        <v>4</v>
      </c>
      <c r="J6" s="122" t="s">
        <v>4004</v>
      </c>
      <c r="P6" s="574">
        <f>'Formato 7 a)'!B12</f>
        <v>0</v>
      </c>
      <c r="Q6" s="574">
        <f>'Formato 7 a)'!C12</f>
        <v>0</v>
      </c>
      <c r="R6" s="574">
        <f>'Formato 7 a)'!D12</f>
        <v>0</v>
      </c>
      <c r="S6" s="574">
        <f>'Formato 7 a)'!E12</f>
        <v>0</v>
      </c>
      <c r="T6" s="574">
        <f>'Formato 7 a)'!F12</f>
        <v>0</v>
      </c>
      <c r="U6" s="574">
        <f>'Formato 7 a)'!G12</f>
        <v>0</v>
      </c>
    </row>
    <row r="7" spans="1:21" x14ac:dyDescent="0.25">
      <c r="A7" s="122" t="str">
        <f t="shared" si="0"/>
        <v>7,1,1,5,0,0,0</v>
      </c>
      <c r="B7" s="122">
        <v>7</v>
      </c>
      <c r="C7" s="122">
        <v>1</v>
      </c>
      <c r="D7" s="122">
        <v>1</v>
      </c>
      <c r="E7" s="122">
        <v>5</v>
      </c>
      <c r="J7" s="122" t="s">
        <v>61</v>
      </c>
      <c r="P7" s="574">
        <f>'Formato 7 a)'!B13</f>
        <v>0</v>
      </c>
      <c r="Q7" s="574">
        <f>'Formato 7 a)'!C13</f>
        <v>0</v>
      </c>
      <c r="R7" s="574">
        <f>'Formato 7 a)'!D13</f>
        <v>0</v>
      </c>
      <c r="S7" s="574">
        <f>'Formato 7 a)'!E13</f>
        <v>0</v>
      </c>
      <c r="T7" s="574">
        <f>'Formato 7 a)'!F13</f>
        <v>0</v>
      </c>
      <c r="U7" s="574">
        <f>'Formato 7 a)'!G13</f>
        <v>0</v>
      </c>
    </row>
    <row r="8" spans="1:21" x14ac:dyDescent="0.25">
      <c r="A8" s="122" t="str">
        <f t="shared" si="0"/>
        <v>7,1,1,6,0,0,0</v>
      </c>
      <c r="B8" s="122">
        <v>7</v>
      </c>
      <c r="C8" s="122">
        <v>1</v>
      </c>
      <c r="D8" s="122">
        <v>1</v>
      </c>
      <c r="E8" s="122">
        <v>6</v>
      </c>
      <c r="J8" s="122" t="s">
        <v>62</v>
      </c>
      <c r="P8" s="574">
        <f>'Formato 7 a)'!B14</f>
        <v>0</v>
      </c>
      <c r="Q8" s="574">
        <f>'Formato 7 a)'!C14</f>
        <v>0</v>
      </c>
      <c r="R8" s="574">
        <f>'Formato 7 a)'!D14</f>
        <v>0</v>
      </c>
      <c r="S8" s="574">
        <f>'Formato 7 a)'!E14</f>
        <v>0</v>
      </c>
      <c r="T8" s="574">
        <f>'Formato 7 a)'!F14</f>
        <v>0</v>
      </c>
      <c r="U8" s="574">
        <f>'Formato 7 a)'!G14</f>
        <v>0</v>
      </c>
    </row>
    <row r="9" spans="1:21" x14ac:dyDescent="0.25">
      <c r="A9" s="122" t="str">
        <f t="shared" si="0"/>
        <v>7,1,1,7,0,0,0</v>
      </c>
      <c r="B9" s="122">
        <v>7</v>
      </c>
      <c r="C9" s="122">
        <v>1</v>
      </c>
      <c r="D9" s="122">
        <v>1</v>
      </c>
      <c r="E9" s="122">
        <v>7</v>
      </c>
      <c r="J9" s="122" t="s">
        <v>4005</v>
      </c>
      <c r="P9" s="574">
        <f>'Formato 7 a)'!B15</f>
        <v>0</v>
      </c>
      <c r="Q9" s="574">
        <f>'Formato 7 a)'!C15</f>
        <v>0</v>
      </c>
      <c r="R9" s="574">
        <f>'Formato 7 a)'!D15</f>
        <v>0</v>
      </c>
      <c r="S9" s="574">
        <f>'Formato 7 a)'!E15</f>
        <v>0</v>
      </c>
      <c r="T9" s="574">
        <f>'Formato 7 a)'!F15</f>
        <v>0</v>
      </c>
      <c r="U9" s="574">
        <f>'Formato 7 a)'!G15</f>
        <v>0</v>
      </c>
    </row>
    <row r="10" spans="1:21" x14ac:dyDescent="0.25">
      <c r="A10" s="122" t="str">
        <f t="shared" si="0"/>
        <v>7,1,1,8,0,0,0</v>
      </c>
      <c r="B10" s="122">
        <v>7</v>
      </c>
      <c r="C10" s="122">
        <v>1</v>
      </c>
      <c r="D10" s="122">
        <v>1</v>
      </c>
      <c r="E10" s="122">
        <v>8</v>
      </c>
      <c r="J10" s="122" t="s">
        <v>373</v>
      </c>
      <c r="P10" s="574">
        <f>'Formato 7 a)'!B16</f>
        <v>0</v>
      </c>
      <c r="Q10" s="574">
        <f>'Formato 7 a)'!C16</f>
        <v>0</v>
      </c>
      <c r="R10" s="574">
        <f>'Formato 7 a)'!D16</f>
        <v>0</v>
      </c>
      <c r="S10" s="574">
        <f>'Formato 7 a)'!E16</f>
        <v>0</v>
      </c>
      <c r="T10" s="574">
        <f>'Formato 7 a)'!F16</f>
        <v>0</v>
      </c>
      <c r="U10" s="574">
        <f>'Formato 7 a)'!G16</f>
        <v>0</v>
      </c>
    </row>
    <row r="11" spans="1:21" x14ac:dyDescent="0.25">
      <c r="A11" s="122" t="str">
        <f t="shared" si="0"/>
        <v>7,1,1,9,0,0,0</v>
      </c>
      <c r="B11" s="122">
        <v>7</v>
      </c>
      <c r="C11" s="122">
        <v>1</v>
      </c>
      <c r="D11" s="122">
        <v>1</v>
      </c>
      <c r="E11" s="122">
        <v>9</v>
      </c>
      <c r="J11" s="122" t="s">
        <v>353</v>
      </c>
      <c r="P11" s="574">
        <f>'Formato 7 a)'!B17</f>
        <v>0</v>
      </c>
      <c r="Q11" s="574">
        <f>'Formato 7 a)'!C17</f>
        <v>0</v>
      </c>
      <c r="R11" s="574">
        <f>'Formato 7 a)'!D17</f>
        <v>0</v>
      </c>
      <c r="S11" s="574">
        <f>'Formato 7 a)'!E17</f>
        <v>0</v>
      </c>
      <c r="T11" s="574">
        <f>'Formato 7 a)'!F17</f>
        <v>0</v>
      </c>
      <c r="U11" s="574">
        <f>'Formato 7 a)'!G17</f>
        <v>0</v>
      </c>
    </row>
    <row r="12" spans="1:21" x14ac:dyDescent="0.25">
      <c r="A12" s="122" t="str">
        <f t="shared" si="0"/>
        <v>7,1,1,10,0,0,0</v>
      </c>
      <c r="B12" s="122">
        <v>7</v>
      </c>
      <c r="C12" s="122">
        <v>1</v>
      </c>
      <c r="D12" s="122">
        <v>1</v>
      </c>
      <c r="E12" s="122">
        <v>10</v>
      </c>
      <c r="J12" s="122" t="s">
        <v>3779</v>
      </c>
      <c r="P12" s="574">
        <f>'Formato 7 a)'!B18</f>
        <v>0</v>
      </c>
      <c r="Q12" s="574">
        <f>'Formato 7 a)'!C18</f>
        <v>0</v>
      </c>
      <c r="R12" s="574">
        <f>'Formato 7 a)'!D18</f>
        <v>0</v>
      </c>
      <c r="S12" s="574">
        <f>'Formato 7 a)'!E18</f>
        <v>0</v>
      </c>
      <c r="T12" s="574">
        <f>'Formato 7 a)'!F18</f>
        <v>0</v>
      </c>
      <c r="U12" s="574">
        <f>'Formato 7 a)'!G18</f>
        <v>0</v>
      </c>
    </row>
    <row r="13" spans="1:21" x14ac:dyDescent="0.25">
      <c r="A13" s="122" t="str">
        <f t="shared" si="0"/>
        <v>7,1,1,11,0,0,0</v>
      </c>
      <c r="B13" s="122">
        <v>7</v>
      </c>
      <c r="C13" s="122">
        <v>1</v>
      </c>
      <c r="D13" s="122">
        <v>1</v>
      </c>
      <c r="E13" s="122">
        <v>11</v>
      </c>
      <c r="J13" s="122" t="s">
        <v>80</v>
      </c>
      <c r="P13" s="574">
        <f>'Formato 7 a)'!B19</f>
        <v>0</v>
      </c>
      <c r="Q13" s="574">
        <f>'Formato 7 a)'!C19</f>
        <v>0</v>
      </c>
      <c r="R13" s="574">
        <f>'Formato 7 a)'!D19</f>
        <v>0</v>
      </c>
      <c r="S13" s="574">
        <f>'Formato 7 a)'!E19</f>
        <v>0</v>
      </c>
      <c r="T13" s="574">
        <f>'Formato 7 a)'!F19</f>
        <v>0</v>
      </c>
      <c r="U13" s="574">
        <f>'Formato 7 a)'!G19</f>
        <v>0</v>
      </c>
    </row>
    <row r="14" spans="1:21" x14ac:dyDescent="0.25">
      <c r="A14" s="122" t="str">
        <f t="shared" si="0"/>
        <v>7,1,1,12,0,0,0</v>
      </c>
      <c r="B14" s="122">
        <v>7</v>
      </c>
      <c r="C14" s="122">
        <v>1</v>
      </c>
      <c r="D14" s="122">
        <v>1</v>
      </c>
      <c r="E14" s="122">
        <v>12</v>
      </c>
      <c r="J14" s="122" t="s">
        <v>3783</v>
      </c>
      <c r="P14" s="574">
        <f>'Formato 7 a)'!B20</f>
        <v>0</v>
      </c>
      <c r="Q14" s="574">
        <f>'Formato 7 a)'!C20</f>
        <v>0</v>
      </c>
      <c r="R14" s="574">
        <f>'Formato 7 a)'!D20</f>
        <v>0</v>
      </c>
      <c r="S14" s="574">
        <f>'Formato 7 a)'!E20</f>
        <v>0</v>
      </c>
      <c r="T14" s="574">
        <f>'Formato 7 a)'!F20</f>
        <v>0</v>
      </c>
      <c r="U14" s="574">
        <f>'Formato 7 a)'!G20</f>
        <v>0</v>
      </c>
    </row>
    <row r="15" spans="1:21" x14ac:dyDescent="0.25">
      <c r="A15" s="122" t="str">
        <f t="shared" si="0"/>
        <v>7,1,2,0,0,0,0</v>
      </c>
      <c r="B15" s="122">
        <v>7</v>
      </c>
      <c r="C15" s="122">
        <v>1</v>
      </c>
      <c r="D15" s="122">
        <v>2</v>
      </c>
      <c r="I15" s="122" t="s">
        <v>3665</v>
      </c>
      <c r="P15" s="574">
        <f>'Formato 7 a)'!B22</f>
        <v>0</v>
      </c>
      <c r="Q15" s="574">
        <f>'Formato 7 a)'!C22</f>
        <v>0</v>
      </c>
      <c r="R15" s="574">
        <f>'Formato 7 a)'!D22</f>
        <v>0</v>
      </c>
      <c r="S15" s="574">
        <f>'Formato 7 a)'!E22</f>
        <v>0</v>
      </c>
      <c r="T15" s="574">
        <f>'Formato 7 a)'!F22</f>
        <v>0</v>
      </c>
      <c r="U15" s="574">
        <f>'Formato 7 a)'!G22</f>
        <v>0</v>
      </c>
    </row>
    <row r="16" spans="1:21" x14ac:dyDescent="0.25">
      <c r="A16" s="122" t="str">
        <f t="shared" si="0"/>
        <v>7,1,2,1,0,0,0</v>
      </c>
      <c r="B16" s="122">
        <v>7</v>
      </c>
      <c r="C16" s="122">
        <v>1</v>
      </c>
      <c r="D16" s="122">
        <v>2</v>
      </c>
      <c r="E16" s="122">
        <v>1</v>
      </c>
      <c r="J16" s="122" t="s">
        <v>4</v>
      </c>
      <c r="P16" s="574">
        <f>'Formato 7 a)'!B23</f>
        <v>0</v>
      </c>
      <c r="Q16" s="574">
        <f>'Formato 7 a)'!C23</f>
        <v>0</v>
      </c>
      <c r="R16" s="574">
        <f>'Formato 7 a)'!D23</f>
        <v>0</v>
      </c>
      <c r="S16" s="574">
        <f>'Formato 7 a)'!E23</f>
        <v>0</v>
      </c>
      <c r="T16" s="574">
        <f>'Formato 7 a)'!F23</f>
        <v>0</v>
      </c>
      <c r="U16" s="574">
        <f>'Formato 7 a)'!G23</f>
        <v>0</v>
      </c>
    </row>
    <row r="17" spans="1:21" x14ac:dyDescent="0.25">
      <c r="A17" s="122" t="str">
        <f t="shared" si="0"/>
        <v>7,1,2,2,0,0,0</v>
      </c>
      <c r="B17" s="122">
        <v>7</v>
      </c>
      <c r="C17" s="122">
        <v>1</v>
      </c>
      <c r="D17" s="122">
        <v>2</v>
      </c>
      <c r="E17" s="122">
        <v>2</v>
      </c>
      <c r="J17" s="122" t="s">
        <v>80</v>
      </c>
      <c r="P17" s="574">
        <f>'Formato 7 a)'!B24</f>
        <v>0</v>
      </c>
      <c r="Q17" s="574">
        <f>'Formato 7 a)'!C24</f>
        <v>0</v>
      </c>
      <c r="R17" s="574">
        <f>'Formato 7 a)'!D24</f>
        <v>0</v>
      </c>
      <c r="S17" s="574">
        <f>'Formato 7 a)'!E24</f>
        <v>0</v>
      </c>
      <c r="T17" s="574">
        <f>'Formato 7 a)'!F24</f>
        <v>0</v>
      </c>
      <c r="U17" s="574">
        <f>'Formato 7 a)'!G24</f>
        <v>0</v>
      </c>
    </row>
    <row r="18" spans="1:21" x14ac:dyDescent="0.25">
      <c r="A18" s="122" t="str">
        <f t="shared" si="0"/>
        <v>7,1,2,3,0,0,0</v>
      </c>
      <c r="B18" s="122">
        <v>7</v>
      </c>
      <c r="C18" s="122">
        <v>1</v>
      </c>
      <c r="D18" s="122">
        <v>2</v>
      </c>
      <c r="E18" s="122">
        <v>3</v>
      </c>
      <c r="J18" s="122" t="s">
        <v>375</v>
      </c>
      <c r="P18" s="574">
        <f>'Formato 7 a)'!B25</f>
        <v>0</v>
      </c>
      <c r="Q18" s="574">
        <f>'Formato 7 a)'!C25</f>
        <v>0</v>
      </c>
      <c r="R18" s="574">
        <f>'Formato 7 a)'!D25</f>
        <v>0</v>
      </c>
      <c r="S18" s="574">
        <f>'Formato 7 a)'!E25</f>
        <v>0</v>
      </c>
      <c r="T18" s="574">
        <f>'Formato 7 a)'!F25</f>
        <v>0</v>
      </c>
      <c r="U18" s="574">
        <f>'Formato 7 a)'!G25</f>
        <v>0</v>
      </c>
    </row>
    <row r="19" spans="1:21" x14ac:dyDescent="0.25">
      <c r="A19" s="122" t="str">
        <f t="shared" si="0"/>
        <v>7,1,2,4,0,0,0</v>
      </c>
      <c r="B19" s="122">
        <v>7</v>
      </c>
      <c r="C19" s="122">
        <v>1</v>
      </c>
      <c r="D19" s="122">
        <v>2</v>
      </c>
      <c r="E19" s="122">
        <v>4</v>
      </c>
      <c r="J19" s="122" t="s">
        <v>3797</v>
      </c>
      <c r="P19" s="574">
        <f>'Formato 7 a)'!B26</f>
        <v>0</v>
      </c>
      <c r="Q19" s="574">
        <f>'Formato 7 a)'!C26</f>
        <v>0</v>
      </c>
      <c r="R19" s="574">
        <f>'Formato 7 a)'!D26</f>
        <v>0</v>
      </c>
      <c r="S19" s="574">
        <f>'Formato 7 a)'!E26</f>
        <v>0</v>
      </c>
      <c r="T19" s="574">
        <f>'Formato 7 a)'!F26</f>
        <v>0</v>
      </c>
      <c r="U19" s="574">
        <f>'Formato 7 a)'!G26</f>
        <v>0</v>
      </c>
    </row>
    <row r="20" spans="1:21" x14ac:dyDescent="0.25">
      <c r="A20" s="122" t="str">
        <f t="shared" si="0"/>
        <v>7,1,2,5,0,0,0</v>
      </c>
      <c r="B20" s="122">
        <v>7</v>
      </c>
      <c r="C20" s="122">
        <v>1</v>
      </c>
      <c r="D20" s="122">
        <v>2</v>
      </c>
      <c r="E20" s="122">
        <v>5</v>
      </c>
      <c r="J20" s="122" t="s">
        <v>3798</v>
      </c>
      <c r="P20" s="574">
        <f>'Formato 7 a)'!B27</f>
        <v>0</v>
      </c>
      <c r="Q20" s="574">
        <f>'Formato 7 a)'!C27</f>
        <v>0</v>
      </c>
      <c r="R20" s="574">
        <f>'Formato 7 a)'!D27</f>
        <v>0</v>
      </c>
      <c r="S20" s="574">
        <f>'Formato 7 a)'!E27</f>
        <v>0</v>
      </c>
      <c r="T20" s="574">
        <f>'Formato 7 a)'!F27</f>
        <v>0</v>
      </c>
      <c r="U20" s="574">
        <f>'Formato 7 a)'!G27</f>
        <v>0</v>
      </c>
    </row>
    <row r="21" spans="1:21" x14ac:dyDescent="0.25">
      <c r="A21" s="122" t="str">
        <f t="shared" si="0"/>
        <v>7,1,3,0,0,0,0</v>
      </c>
      <c r="B21" s="122">
        <v>7</v>
      </c>
      <c r="C21" s="122">
        <v>1</v>
      </c>
      <c r="D21" s="122">
        <v>3</v>
      </c>
      <c r="I21" s="122" t="s">
        <v>551</v>
      </c>
      <c r="P21" s="574">
        <f>'Formato 7 a)'!B29</f>
        <v>0</v>
      </c>
      <c r="Q21" s="574">
        <f>'Formato 7 a)'!C29</f>
        <v>0</v>
      </c>
      <c r="R21" s="574">
        <f>'Formato 7 a)'!D29</f>
        <v>0</v>
      </c>
      <c r="S21" s="574">
        <f>'Formato 7 a)'!E29</f>
        <v>0</v>
      </c>
      <c r="T21" s="574">
        <f>'Formato 7 a)'!F29</f>
        <v>0</v>
      </c>
      <c r="U21" s="574">
        <f>'Formato 7 a)'!G29</f>
        <v>0</v>
      </c>
    </row>
    <row r="22" spans="1:21" x14ac:dyDescent="0.25">
      <c r="A22" s="122" t="str">
        <f t="shared" si="0"/>
        <v>7,1,3,1,0,0,0</v>
      </c>
      <c r="B22" s="122">
        <v>7</v>
      </c>
      <c r="C22" s="122">
        <v>1</v>
      </c>
      <c r="D22" s="122">
        <v>3</v>
      </c>
      <c r="E22" s="122">
        <v>1</v>
      </c>
      <c r="J22" s="122" t="s">
        <v>551</v>
      </c>
      <c r="P22" s="574">
        <f>'Formato 7 a)'!B30</f>
        <v>0</v>
      </c>
      <c r="Q22" s="574">
        <f>'Formato 7 a)'!C30</f>
        <v>0</v>
      </c>
      <c r="R22" s="574">
        <f>'Formato 7 a)'!D30</f>
        <v>0</v>
      </c>
      <c r="S22" s="574">
        <f>'Formato 7 a)'!E30</f>
        <v>0</v>
      </c>
      <c r="T22" s="574">
        <f>'Formato 7 a)'!F30</f>
        <v>0</v>
      </c>
      <c r="U22" s="574">
        <f>'Formato 7 a)'!G30</f>
        <v>0</v>
      </c>
    </row>
    <row r="23" spans="1:21" x14ac:dyDescent="0.25">
      <c r="A23" s="122" t="str">
        <f t="shared" si="0"/>
        <v>7,1,4,0,0,0,0</v>
      </c>
      <c r="B23" s="122">
        <v>7</v>
      </c>
      <c r="C23" s="122">
        <v>1</v>
      </c>
      <c r="D23" s="122">
        <v>4</v>
      </c>
      <c r="I23" s="122" t="s">
        <v>4006</v>
      </c>
      <c r="P23" s="574">
        <f>'Formato 7 a)'!B32</f>
        <v>0</v>
      </c>
      <c r="Q23" s="574">
        <f>'Formato 7 a)'!C32</f>
        <v>0</v>
      </c>
      <c r="R23" s="574">
        <f>'Formato 7 a)'!D32</f>
        <v>0</v>
      </c>
      <c r="S23" s="574">
        <f>'Formato 7 a)'!E32</f>
        <v>0</v>
      </c>
      <c r="T23" s="574">
        <f>'Formato 7 a)'!F32</f>
        <v>0</v>
      </c>
      <c r="U23" s="574">
        <f>'Formato 7 a)'!G32</f>
        <v>0</v>
      </c>
    </row>
    <row r="24" spans="1:21" x14ac:dyDescent="0.25">
      <c r="A24" s="122" t="str">
        <f t="shared" si="0"/>
        <v>7,1,5,0,0,0,0</v>
      </c>
      <c r="B24" s="122">
        <v>7</v>
      </c>
      <c r="C24" s="122">
        <v>1</v>
      </c>
      <c r="D24" s="122">
        <v>5</v>
      </c>
      <c r="I24" s="122" t="s">
        <v>3754</v>
      </c>
      <c r="P24" s="574"/>
      <c r="Q24" s="574"/>
      <c r="R24" s="574"/>
      <c r="S24" s="574"/>
      <c r="T24" s="574"/>
      <c r="U24" s="574"/>
    </row>
    <row r="25" spans="1:21" x14ac:dyDescent="0.25">
      <c r="A25" s="122" t="str">
        <f t="shared" si="0"/>
        <v>7,1,0,1,0,0,0</v>
      </c>
      <c r="B25" s="122">
        <v>7</v>
      </c>
      <c r="C25" s="122">
        <v>1</v>
      </c>
      <c r="E25" s="122">
        <v>1</v>
      </c>
      <c r="J25" s="122" t="s">
        <v>4007</v>
      </c>
      <c r="P25" s="574">
        <f>'Formato 7 a)'!B35</f>
        <v>0</v>
      </c>
      <c r="Q25" s="574">
        <f>'Formato 7 a)'!C35</f>
        <v>0</v>
      </c>
      <c r="R25" s="574">
        <f>'Formato 7 a)'!D35</f>
        <v>0</v>
      </c>
      <c r="S25" s="574">
        <f>'Formato 7 a)'!E35</f>
        <v>0</v>
      </c>
      <c r="T25" s="574">
        <f>'Formato 7 a)'!F35</f>
        <v>0</v>
      </c>
      <c r="U25" s="574">
        <f>'Formato 7 a)'!G35</f>
        <v>0</v>
      </c>
    </row>
    <row r="26" spans="1:21" x14ac:dyDescent="0.25">
      <c r="A26" s="122" t="str">
        <f t="shared" si="0"/>
        <v>7,1,0,2,0,0,0</v>
      </c>
      <c r="B26" s="122">
        <v>7</v>
      </c>
      <c r="C26" s="122">
        <v>1</v>
      </c>
      <c r="E26" s="122">
        <v>2</v>
      </c>
      <c r="J26" s="122" t="s">
        <v>3801</v>
      </c>
      <c r="P26" s="574">
        <f>'Formato 7 a)'!B36</f>
        <v>0</v>
      </c>
      <c r="Q26" s="574">
        <f>'Formato 7 a)'!C36</f>
        <v>0</v>
      </c>
      <c r="R26" s="574">
        <f>'Formato 7 a)'!D36</f>
        <v>0</v>
      </c>
      <c r="S26" s="574">
        <f>'Formato 7 a)'!E36</f>
        <v>0</v>
      </c>
      <c r="T26" s="574">
        <f>'Formato 7 a)'!F36</f>
        <v>0</v>
      </c>
      <c r="U26" s="574">
        <f>'Formato 7 a)'!G36</f>
        <v>0</v>
      </c>
    </row>
    <row r="27" spans="1:21" x14ac:dyDescent="0.25">
      <c r="A27" s="122" t="str">
        <f t="shared" si="0"/>
        <v>7,1,0,3,0,0,0</v>
      </c>
      <c r="B27" s="122">
        <v>7</v>
      </c>
      <c r="C27" s="122">
        <v>1</v>
      </c>
      <c r="E27" s="122">
        <v>3</v>
      </c>
      <c r="J27" s="122" t="s">
        <v>551</v>
      </c>
      <c r="P27" s="574">
        <f>'Formato 7 a)'!B37</f>
        <v>0</v>
      </c>
      <c r="Q27" s="574">
        <f>'Formato 7 a)'!C37</f>
        <v>0</v>
      </c>
      <c r="R27" s="574">
        <f>'Formato 7 a)'!D37</f>
        <v>0</v>
      </c>
      <c r="S27" s="574">
        <f>'Formato 7 a)'!E37</f>
        <v>0</v>
      </c>
      <c r="T27" s="574">
        <f>'Formato 7 a)'!F37</f>
        <v>0</v>
      </c>
      <c r="U27" s="574">
        <f>'Formato 7 a)'!G37</f>
        <v>0</v>
      </c>
    </row>
    <row r="28" spans="1:21" x14ac:dyDescent="0.25">
      <c r="A28" s="542"/>
      <c r="P28" s="574"/>
      <c r="Q28" s="574"/>
      <c r="R28" s="574"/>
      <c r="S28" s="574"/>
      <c r="T28" s="574"/>
      <c r="U28" s="574"/>
    </row>
    <row r="29" spans="1:21" x14ac:dyDescent="0.25">
      <c r="A29" s="542"/>
      <c r="P29" s="574"/>
      <c r="Q29" s="574"/>
      <c r="R29" s="574"/>
      <c r="S29" s="574"/>
      <c r="T29" s="574"/>
      <c r="U29" s="574"/>
    </row>
    <row r="30" spans="1:21" x14ac:dyDescent="0.25">
      <c r="A30" s="542"/>
      <c r="P30" s="574"/>
      <c r="Q30" s="574"/>
      <c r="R30" s="574"/>
      <c r="S30" s="574"/>
      <c r="T30" s="574"/>
      <c r="U30" s="574"/>
    </row>
    <row r="31" spans="1:21" x14ac:dyDescent="0.25">
      <c r="A31" s="542"/>
      <c r="P31" s="574"/>
      <c r="Q31" s="574"/>
      <c r="R31" s="574"/>
      <c r="S31" s="574"/>
      <c r="T31" s="574"/>
      <c r="U31" s="574"/>
    </row>
    <row r="32" spans="1:21" x14ac:dyDescent="0.25">
      <c r="A32" s="542"/>
      <c r="P32" s="574"/>
      <c r="Q32" s="574"/>
      <c r="R32" s="574"/>
      <c r="S32" s="574"/>
      <c r="T32" s="574"/>
      <c r="U32" s="574"/>
    </row>
    <row r="33" spans="1:21" x14ac:dyDescent="0.25">
      <c r="A33" s="542"/>
      <c r="P33" s="574"/>
      <c r="Q33" s="574"/>
      <c r="R33" s="574"/>
      <c r="S33" s="574"/>
      <c r="T33" s="574"/>
      <c r="U33" s="574"/>
    </row>
    <row r="34" spans="1:21" x14ac:dyDescent="0.25">
      <c r="A34" s="542"/>
      <c r="P34" s="574"/>
      <c r="Q34" s="574"/>
      <c r="R34" s="574"/>
      <c r="S34" s="574"/>
      <c r="T34" s="574"/>
      <c r="U34" s="574"/>
    </row>
    <row r="35" spans="1:21" x14ac:dyDescent="0.25">
      <c r="A35" s="542"/>
      <c r="P35" s="574"/>
      <c r="Q35" s="574"/>
      <c r="R35" s="574"/>
      <c r="S35" s="574"/>
      <c r="T35" s="574"/>
      <c r="U35" s="574"/>
    </row>
    <row r="36" spans="1:21" x14ac:dyDescent="0.25">
      <c r="A36" s="542"/>
      <c r="P36" s="574"/>
      <c r="Q36" s="574"/>
      <c r="R36" s="574"/>
      <c r="S36" s="574"/>
      <c r="T36" s="574"/>
      <c r="U36" s="574"/>
    </row>
    <row r="37" spans="1:21" x14ac:dyDescent="0.25">
      <c r="A37" s="542"/>
      <c r="P37" s="574"/>
      <c r="Q37" s="574"/>
      <c r="R37" s="574"/>
      <c r="S37" s="574"/>
      <c r="T37" s="574"/>
      <c r="U37" s="574"/>
    </row>
    <row r="38" spans="1:21" x14ac:dyDescent="0.25">
      <c r="A38" s="542"/>
      <c r="P38" s="574"/>
      <c r="Q38" s="574"/>
      <c r="R38" s="574"/>
      <c r="S38" s="574"/>
      <c r="T38" s="574"/>
      <c r="U38" s="574"/>
    </row>
    <row r="39" spans="1:21" x14ac:dyDescent="0.25">
      <c r="A39" s="542"/>
      <c r="P39" s="574"/>
      <c r="Q39" s="574"/>
      <c r="R39" s="574"/>
      <c r="S39" s="574"/>
      <c r="T39" s="574"/>
      <c r="U39" s="574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9341-420A-4266-A611-876D7D09158A}">
  <sheetPr codeName="Hoja111">
    <pageSetUpPr fitToPage="1"/>
  </sheetPr>
  <dimension ref="A1:G31"/>
  <sheetViews>
    <sheetView showGridLines="0" zoomScale="90" zoomScaleNormal="90" workbookViewId="0">
      <selection activeCell="B9" sqref="B9"/>
    </sheetView>
  </sheetViews>
  <sheetFormatPr baseColWidth="10" defaultColWidth="0" defaultRowHeight="15" customHeight="1" zeroHeight="1" x14ac:dyDescent="0.25"/>
  <cols>
    <col min="1" max="1" width="80.1640625" style="542" customWidth="1"/>
    <col min="2" max="7" width="24.1640625" style="542" customWidth="1"/>
    <col min="8" max="16384" width="12.6640625" style="542" hidden="1"/>
  </cols>
  <sheetData>
    <row r="1" spans="1:7" s="122" customFormat="1" ht="37.5" customHeight="1" x14ac:dyDescent="0.25">
      <c r="A1" s="872" t="s">
        <v>4008</v>
      </c>
      <c r="B1" s="872"/>
      <c r="C1" s="872"/>
      <c r="D1" s="872"/>
      <c r="E1" s="872"/>
      <c r="F1" s="872"/>
      <c r="G1" s="872"/>
    </row>
    <row r="2" spans="1:7" s="122" customFormat="1" x14ac:dyDescent="0.25">
      <c r="A2" s="854" t="str">
        <f>ENTIDAD</f>
        <v>Municipio de Irapuato, Gobierno del Estado de Guanajuato</v>
      </c>
      <c r="B2" s="855"/>
      <c r="C2" s="855"/>
      <c r="D2" s="855"/>
      <c r="E2" s="855"/>
      <c r="F2" s="855"/>
      <c r="G2" s="856"/>
    </row>
    <row r="3" spans="1:7" s="122" customFormat="1" x14ac:dyDescent="0.25">
      <c r="A3" s="857" t="s">
        <v>4009</v>
      </c>
      <c r="B3" s="858"/>
      <c r="C3" s="858"/>
      <c r="D3" s="858"/>
      <c r="E3" s="858"/>
      <c r="F3" s="858"/>
      <c r="G3" s="859"/>
    </row>
    <row r="4" spans="1:7" s="122" customFormat="1" x14ac:dyDescent="0.25">
      <c r="A4" s="857" t="s">
        <v>3383</v>
      </c>
      <c r="B4" s="858"/>
      <c r="C4" s="858"/>
      <c r="D4" s="858"/>
      <c r="E4" s="858"/>
      <c r="F4" s="858"/>
      <c r="G4" s="859"/>
    </row>
    <row r="5" spans="1:7" s="122" customFormat="1" x14ac:dyDescent="0.25">
      <c r="A5" s="857" t="s">
        <v>3981</v>
      </c>
      <c r="B5" s="858"/>
      <c r="C5" s="858"/>
      <c r="D5" s="858"/>
      <c r="E5" s="858"/>
      <c r="F5" s="858"/>
      <c r="G5" s="859"/>
    </row>
    <row r="6" spans="1:7" s="122" customFormat="1" x14ac:dyDescent="0.25">
      <c r="A6" s="884" t="s">
        <v>4010</v>
      </c>
      <c r="B6" s="664">
        <f>ANIO1P</f>
        <v>2021</v>
      </c>
      <c r="C6" s="882" t="str">
        <f>ANIO2P</f>
        <v>2022 (d)</v>
      </c>
      <c r="D6" s="882" t="str">
        <f>ANIO3P</f>
        <v>2023 (d)</v>
      </c>
      <c r="E6" s="882" t="str">
        <f>ANIO4P</f>
        <v>2024 (d)</v>
      </c>
      <c r="F6" s="882" t="str">
        <f>ANIO5P</f>
        <v>2025 (d)</v>
      </c>
      <c r="G6" s="882" t="str">
        <f>ANIO6P</f>
        <v>2026 (d)</v>
      </c>
    </row>
    <row r="7" spans="1:7" s="122" customFormat="1" ht="48" customHeight="1" x14ac:dyDescent="0.25">
      <c r="A7" s="885"/>
      <c r="B7" s="665" t="s">
        <v>3983</v>
      </c>
      <c r="C7" s="883"/>
      <c r="D7" s="883"/>
      <c r="E7" s="883"/>
      <c r="F7" s="883"/>
      <c r="G7" s="883"/>
    </row>
    <row r="8" spans="1:7" x14ac:dyDescent="0.25">
      <c r="A8" s="621" t="s">
        <v>4011</v>
      </c>
      <c r="B8" s="641">
        <f>SUM(B9:B17)</f>
        <v>0</v>
      </c>
      <c r="C8" s="641">
        <f t="shared" ref="C8:G8" si="0">SUM(C9:C17)</f>
        <v>0</v>
      </c>
      <c r="D8" s="641">
        <f t="shared" si="0"/>
        <v>0</v>
      </c>
      <c r="E8" s="641">
        <f t="shared" si="0"/>
        <v>0</v>
      </c>
      <c r="F8" s="641">
        <f t="shared" si="0"/>
        <v>0</v>
      </c>
      <c r="G8" s="641">
        <f t="shared" si="0"/>
        <v>0</v>
      </c>
    </row>
    <row r="9" spans="1:7" x14ac:dyDescent="0.25">
      <c r="A9" s="601" t="s">
        <v>4012</v>
      </c>
      <c r="B9" s="554"/>
      <c r="C9" s="554"/>
      <c r="D9" s="554"/>
      <c r="E9" s="554"/>
      <c r="F9" s="554"/>
      <c r="G9" s="554"/>
    </row>
    <row r="10" spans="1:7" x14ac:dyDescent="0.25">
      <c r="A10" s="601" t="s">
        <v>4013</v>
      </c>
      <c r="B10" s="554"/>
      <c r="C10" s="554"/>
      <c r="D10" s="554"/>
      <c r="E10" s="554"/>
      <c r="F10" s="554"/>
      <c r="G10" s="554"/>
    </row>
    <row r="11" spans="1:7" x14ac:dyDescent="0.25">
      <c r="A11" s="601" t="s">
        <v>4014</v>
      </c>
      <c r="B11" s="554"/>
      <c r="C11" s="554"/>
      <c r="D11" s="554"/>
      <c r="E11" s="554"/>
      <c r="F11" s="554"/>
      <c r="G11" s="554"/>
    </row>
    <row r="12" spans="1:7" x14ac:dyDescent="0.25">
      <c r="A12" s="601" t="s">
        <v>4015</v>
      </c>
      <c r="B12" s="554"/>
      <c r="C12" s="554"/>
      <c r="D12" s="554"/>
      <c r="E12" s="554"/>
      <c r="F12" s="554"/>
      <c r="G12" s="554"/>
    </row>
    <row r="13" spans="1:7" x14ac:dyDescent="0.25">
      <c r="A13" s="601" t="s">
        <v>4016</v>
      </c>
      <c r="B13" s="554"/>
      <c r="C13" s="554"/>
      <c r="D13" s="554"/>
      <c r="E13" s="554"/>
      <c r="F13" s="554"/>
      <c r="G13" s="554"/>
    </row>
    <row r="14" spans="1:7" x14ac:dyDescent="0.25">
      <c r="A14" s="601" t="s">
        <v>4017</v>
      </c>
      <c r="B14" s="554"/>
      <c r="C14" s="554"/>
      <c r="D14" s="554"/>
      <c r="E14" s="554"/>
      <c r="F14" s="554"/>
      <c r="G14" s="554"/>
    </row>
    <row r="15" spans="1:7" x14ac:dyDescent="0.25">
      <c r="A15" s="601" t="s">
        <v>4018</v>
      </c>
      <c r="B15" s="554"/>
      <c r="C15" s="554"/>
      <c r="D15" s="554"/>
      <c r="E15" s="554"/>
      <c r="F15" s="554"/>
      <c r="G15" s="554"/>
    </row>
    <row r="16" spans="1:7" x14ac:dyDescent="0.25">
      <c r="A16" s="601" t="s">
        <v>4019</v>
      </c>
      <c r="B16" s="554"/>
      <c r="C16" s="554"/>
      <c r="D16" s="554"/>
      <c r="E16" s="554"/>
      <c r="F16" s="554"/>
      <c r="G16" s="554"/>
    </row>
    <row r="17" spans="1:7" x14ac:dyDescent="0.25">
      <c r="A17" s="601" t="s">
        <v>4020</v>
      </c>
      <c r="B17" s="554"/>
      <c r="C17" s="554"/>
      <c r="D17" s="554"/>
      <c r="E17" s="554"/>
      <c r="F17" s="554"/>
      <c r="G17" s="554"/>
    </row>
    <row r="18" spans="1:7" x14ac:dyDescent="0.25">
      <c r="A18" s="668"/>
      <c r="B18" s="551"/>
      <c r="C18" s="551"/>
      <c r="D18" s="551"/>
      <c r="E18" s="551"/>
      <c r="F18" s="551"/>
      <c r="G18" s="551"/>
    </row>
    <row r="19" spans="1:7" x14ac:dyDescent="0.25">
      <c r="A19" s="561" t="s">
        <v>4021</v>
      </c>
      <c r="B19" s="562">
        <f>SUM(B20:B28)</f>
        <v>0</v>
      </c>
      <c r="C19" s="562">
        <f t="shared" ref="C19:G19" si="1">SUM(C20:C28)</f>
        <v>0</v>
      </c>
      <c r="D19" s="562">
        <f t="shared" si="1"/>
        <v>0</v>
      </c>
      <c r="E19" s="562">
        <f t="shared" si="1"/>
        <v>0</v>
      </c>
      <c r="F19" s="562">
        <f t="shared" si="1"/>
        <v>0</v>
      </c>
      <c r="G19" s="562">
        <f t="shared" si="1"/>
        <v>0</v>
      </c>
    </row>
    <row r="20" spans="1:7" x14ac:dyDescent="0.25">
      <c r="A20" s="601" t="s">
        <v>4012</v>
      </c>
      <c r="B20" s="554"/>
      <c r="C20" s="554"/>
      <c r="D20" s="554"/>
      <c r="E20" s="554"/>
      <c r="F20" s="554"/>
      <c r="G20" s="554"/>
    </row>
    <row r="21" spans="1:7" x14ac:dyDescent="0.25">
      <c r="A21" s="601" t="s">
        <v>4013</v>
      </c>
      <c r="B21" s="554"/>
      <c r="C21" s="554"/>
      <c r="D21" s="554"/>
      <c r="E21" s="554"/>
      <c r="F21" s="554"/>
      <c r="G21" s="554"/>
    </row>
    <row r="22" spans="1:7" x14ac:dyDescent="0.25">
      <c r="A22" s="601" t="s">
        <v>4014</v>
      </c>
      <c r="B22" s="554"/>
      <c r="C22" s="554"/>
      <c r="D22" s="554"/>
      <c r="E22" s="554"/>
      <c r="F22" s="554"/>
      <c r="G22" s="554"/>
    </row>
    <row r="23" spans="1:7" x14ac:dyDescent="0.25">
      <c r="A23" s="601" t="s">
        <v>4015</v>
      </c>
      <c r="B23" s="554"/>
      <c r="C23" s="554"/>
      <c r="D23" s="554"/>
      <c r="E23" s="554"/>
      <c r="F23" s="554"/>
      <c r="G23" s="554"/>
    </row>
    <row r="24" spans="1:7" x14ac:dyDescent="0.25">
      <c r="A24" s="601" t="s">
        <v>4016</v>
      </c>
      <c r="B24" s="554"/>
      <c r="C24" s="554"/>
      <c r="D24" s="554"/>
      <c r="E24" s="554"/>
      <c r="F24" s="554"/>
      <c r="G24" s="554"/>
    </row>
    <row r="25" spans="1:7" x14ac:dyDescent="0.25">
      <c r="A25" s="601" t="s">
        <v>4017</v>
      </c>
      <c r="B25" s="554"/>
      <c r="C25" s="554"/>
      <c r="D25" s="554"/>
      <c r="E25" s="554"/>
      <c r="F25" s="554"/>
      <c r="G25" s="554"/>
    </row>
    <row r="26" spans="1:7" x14ac:dyDescent="0.25">
      <c r="A26" s="601" t="s">
        <v>4018</v>
      </c>
      <c r="B26" s="554"/>
      <c r="C26" s="554"/>
      <c r="D26" s="554"/>
      <c r="E26" s="554"/>
      <c r="F26" s="554"/>
      <c r="G26" s="554"/>
    </row>
    <row r="27" spans="1:7" x14ac:dyDescent="0.25">
      <c r="A27" s="601" t="s">
        <v>4022</v>
      </c>
      <c r="B27" s="554"/>
      <c r="C27" s="554"/>
      <c r="D27" s="554"/>
      <c r="E27" s="554"/>
      <c r="F27" s="554"/>
      <c r="G27" s="554"/>
    </row>
    <row r="28" spans="1:7" x14ac:dyDescent="0.25">
      <c r="A28" s="601" t="s">
        <v>4020</v>
      </c>
      <c r="B28" s="554"/>
      <c r="C28" s="554"/>
      <c r="D28" s="554"/>
      <c r="E28" s="554"/>
      <c r="F28" s="554"/>
      <c r="G28" s="554"/>
    </row>
    <row r="29" spans="1:7" x14ac:dyDescent="0.25">
      <c r="A29" s="551"/>
      <c r="B29" s="551"/>
      <c r="C29" s="551"/>
      <c r="D29" s="551"/>
      <c r="E29" s="551"/>
      <c r="F29" s="551"/>
      <c r="G29" s="551"/>
    </row>
    <row r="30" spans="1:7" x14ac:dyDescent="0.25">
      <c r="A30" s="561" t="s">
        <v>4023</v>
      </c>
      <c r="B30" s="562">
        <f>B8+B19</f>
        <v>0</v>
      </c>
      <c r="C30" s="562">
        <f t="shared" ref="C30:G30" si="2">C8+C19</f>
        <v>0</v>
      </c>
      <c r="D30" s="562">
        <f t="shared" si="2"/>
        <v>0</v>
      </c>
      <c r="E30" s="562">
        <f t="shared" si="2"/>
        <v>0</v>
      </c>
      <c r="F30" s="562">
        <f t="shared" si="2"/>
        <v>0</v>
      </c>
      <c r="G30" s="562">
        <f t="shared" si="2"/>
        <v>0</v>
      </c>
    </row>
    <row r="31" spans="1:7" x14ac:dyDescent="0.25">
      <c r="A31" s="598"/>
      <c r="B31" s="598"/>
      <c r="C31" s="598"/>
      <c r="D31" s="598"/>
      <c r="E31" s="598"/>
      <c r="F31" s="598"/>
      <c r="G31" s="59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4000-000000000000}"/>
    <dataValidation allowBlank="1" showInputMessage="1" showErrorMessage="1" prompt="Año 2 (d)" sqref="D6:D7" xr:uid="{00000000-0002-0000-4000-000001000000}"/>
    <dataValidation allowBlank="1" showInputMessage="1" showErrorMessage="1" prompt="Año 3 (d)" sqref="E6:E7" xr:uid="{00000000-0002-0000-4000-000002000000}"/>
    <dataValidation allowBlank="1" showInputMessage="1" showErrorMessage="1" prompt="Año 4 (d)" sqref="F6:F7" xr:uid="{00000000-0002-0000-4000-000003000000}"/>
    <dataValidation allowBlank="1" showInputMessage="1" showErrorMessage="1" prompt="Año 5 (d)" sqref="G6:G7" xr:uid="{00000000-0002-0000-4000-000004000000}"/>
    <dataValidation type="decimal" allowBlank="1" showInputMessage="1" showErrorMessage="1" sqref="B8:G30" xr:uid="{00000000-0002-0000-40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40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8440-338F-4E52-905A-4C1BB4F6FD58}">
  <sheetPr codeName="Hoja22"/>
  <dimension ref="A1:U22"/>
  <sheetViews>
    <sheetView workbookViewId="0">
      <selection activeCell="P1" sqref="P1:U1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1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3998</v>
      </c>
      <c r="Q1" s="122" t="s">
        <v>3999</v>
      </c>
      <c r="R1" s="122" t="s">
        <v>4000</v>
      </c>
      <c r="S1" s="122" t="s">
        <v>4001</v>
      </c>
      <c r="T1" s="122" t="s">
        <v>4002</v>
      </c>
      <c r="U1" s="122" t="s">
        <v>4003</v>
      </c>
    </row>
    <row r="2" spans="1:21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122">
        <v>7</v>
      </c>
      <c r="C2" s="122">
        <v>2</v>
      </c>
      <c r="D2" s="122">
        <v>1</v>
      </c>
      <c r="I2" s="122" t="s">
        <v>3668</v>
      </c>
      <c r="P2" s="574">
        <f>'Formato 7 b)'!B8</f>
        <v>0</v>
      </c>
      <c r="Q2" s="574">
        <f>'Formato 7 b)'!C8</f>
        <v>0</v>
      </c>
      <c r="R2" s="574">
        <f>'Formato 7 b)'!D8</f>
        <v>0</v>
      </c>
      <c r="S2" s="574">
        <f>'Formato 7 b)'!E8</f>
        <v>0</v>
      </c>
      <c r="T2" s="574">
        <f>'Formato 7 b)'!F8</f>
        <v>0</v>
      </c>
      <c r="U2" s="574">
        <f>'Formato 7 b)'!G8</f>
        <v>0</v>
      </c>
    </row>
    <row r="3" spans="1:21" x14ac:dyDescent="0.25">
      <c r="A3" s="122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122">
        <v>7</v>
      </c>
      <c r="C3" s="122">
        <v>2</v>
      </c>
      <c r="D3" s="122">
        <v>1</v>
      </c>
      <c r="E3" s="122">
        <v>1</v>
      </c>
      <c r="J3" s="122" t="s">
        <v>67</v>
      </c>
      <c r="P3" s="574">
        <f>'Formato 7 b)'!B9</f>
        <v>0</v>
      </c>
      <c r="Q3" s="574">
        <f>'Formato 7 b)'!C9</f>
        <v>0</v>
      </c>
      <c r="R3" s="574">
        <f>'Formato 7 b)'!D9</f>
        <v>0</v>
      </c>
      <c r="S3" s="574">
        <f>'Formato 7 b)'!E9</f>
        <v>0</v>
      </c>
      <c r="T3" s="574">
        <f>'Formato 7 b)'!F9</f>
        <v>0</v>
      </c>
      <c r="U3" s="574">
        <f>'Formato 7 b)'!G9</f>
        <v>0</v>
      </c>
    </row>
    <row r="4" spans="1:21" x14ac:dyDescent="0.25">
      <c r="A4" s="122" t="str">
        <f t="shared" si="0"/>
        <v>7,2,1,2,0,0,0</v>
      </c>
      <c r="B4" s="122">
        <v>7</v>
      </c>
      <c r="C4" s="122">
        <v>2</v>
      </c>
      <c r="D4" s="122">
        <v>1</v>
      </c>
      <c r="E4" s="122">
        <v>2</v>
      </c>
      <c r="J4" s="122" t="s">
        <v>68</v>
      </c>
      <c r="P4" s="574">
        <f>'Formato 7 b)'!B10</f>
        <v>0</v>
      </c>
      <c r="Q4" s="574">
        <f>'Formato 7 b)'!C10</f>
        <v>0</v>
      </c>
      <c r="R4" s="574">
        <f>'Formato 7 b)'!D10</f>
        <v>0</v>
      </c>
      <c r="S4" s="574">
        <f>'Formato 7 b)'!E10</f>
        <v>0</v>
      </c>
      <c r="T4" s="574">
        <f>'Formato 7 b)'!F10</f>
        <v>0</v>
      </c>
      <c r="U4" s="574">
        <f>'Formato 7 b)'!G10</f>
        <v>0</v>
      </c>
    </row>
    <row r="5" spans="1:21" x14ac:dyDescent="0.25">
      <c r="A5" s="122" t="str">
        <f t="shared" si="0"/>
        <v>7,2,1,3,0,0,0</v>
      </c>
      <c r="B5" s="122">
        <v>7</v>
      </c>
      <c r="C5" s="122">
        <v>2</v>
      </c>
      <c r="D5" s="122">
        <v>1</v>
      </c>
      <c r="E5" s="122">
        <v>3</v>
      </c>
      <c r="J5" s="122" t="s">
        <v>69</v>
      </c>
      <c r="P5" s="574">
        <f>'Formato 7 b)'!B11</f>
        <v>0</v>
      </c>
      <c r="Q5" s="574">
        <f>'Formato 7 b)'!C11</f>
        <v>0</v>
      </c>
      <c r="R5" s="574">
        <f>'Formato 7 b)'!D11</f>
        <v>0</v>
      </c>
      <c r="S5" s="574">
        <f>'Formato 7 b)'!E11</f>
        <v>0</v>
      </c>
      <c r="T5" s="574">
        <f>'Formato 7 b)'!F11</f>
        <v>0</v>
      </c>
      <c r="U5" s="574">
        <f>'Formato 7 b)'!G11</f>
        <v>0</v>
      </c>
    </row>
    <row r="6" spans="1:21" x14ac:dyDescent="0.25">
      <c r="A6" s="122" t="str">
        <f t="shared" si="0"/>
        <v>7,2,1,4,0,0,0</v>
      </c>
      <c r="B6" s="122">
        <v>7</v>
      </c>
      <c r="C6" s="122">
        <v>2</v>
      </c>
      <c r="D6" s="122">
        <v>1</v>
      </c>
      <c r="E6" s="122">
        <v>4</v>
      </c>
      <c r="J6" s="122" t="s">
        <v>680</v>
      </c>
      <c r="P6" s="574">
        <f>'Formato 7 b)'!B12</f>
        <v>0</v>
      </c>
      <c r="Q6" s="574">
        <f>'Formato 7 b)'!C12</f>
        <v>0</v>
      </c>
      <c r="R6" s="574">
        <f>'Formato 7 b)'!D12</f>
        <v>0</v>
      </c>
      <c r="S6" s="574">
        <f>'Formato 7 b)'!E12</f>
        <v>0</v>
      </c>
      <c r="T6" s="574">
        <f>'Formato 7 b)'!F12</f>
        <v>0</v>
      </c>
      <c r="U6" s="574">
        <f>'Formato 7 b)'!G12</f>
        <v>0</v>
      </c>
    </row>
    <row r="7" spans="1:21" x14ac:dyDescent="0.25">
      <c r="A7" s="122" t="str">
        <f t="shared" si="0"/>
        <v>7,2,1,5,0,0,0</v>
      </c>
      <c r="B7" s="122">
        <v>7</v>
      </c>
      <c r="C7" s="122">
        <v>2</v>
      </c>
      <c r="D7" s="122">
        <v>1</v>
      </c>
      <c r="E7" s="122">
        <v>5</v>
      </c>
      <c r="J7" s="122" t="s">
        <v>834</v>
      </c>
      <c r="P7" s="574">
        <f>'Formato 7 b)'!B13</f>
        <v>0</v>
      </c>
      <c r="Q7" s="574">
        <f>'Formato 7 b)'!C13</f>
        <v>0</v>
      </c>
      <c r="R7" s="574">
        <f>'Formato 7 b)'!D13</f>
        <v>0</v>
      </c>
      <c r="S7" s="574">
        <f>'Formato 7 b)'!E13</f>
        <v>0</v>
      </c>
      <c r="T7" s="574">
        <f>'Formato 7 b)'!F13</f>
        <v>0</v>
      </c>
      <c r="U7" s="574">
        <f>'Formato 7 b)'!G13</f>
        <v>0</v>
      </c>
    </row>
    <row r="8" spans="1:21" x14ac:dyDescent="0.25">
      <c r="A8" s="122" t="str">
        <f t="shared" si="0"/>
        <v>7,2,1,6,0,0,0</v>
      </c>
      <c r="B8" s="122">
        <v>7</v>
      </c>
      <c r="C8" s="122">
        <v>2</v>
      </c>
      <c r="D8" s="122">
        <v>1</v>
      </c>
      <c r="E8" s="122">
        <v>6</v>
      </c>
      <c r="J8" s="122" t="s">
        <v>684</v>
      </c>
      <c r="P8" s="574">
        <f>'Formato 7 b)'!B14</f>
        <v>0</v>
      </c>
      <c r="Q8" s="574">
        <f>'Formato 7 b)'!C14</f>
        <v>0</v>
      </c>
      <c r="R8" s="574">
        <f>'Formato 7 b)'!D14</f>
        <v>0</v>
      </c>
      <c r="S8" s="574">
        <f>'Formato 7 b)'!E14</f>
        <v>0</v>
      </c>
      <c r="T8" s="574">
        <f>'Formato 7 b)'!F14</f>
        <v>0</v>
      </c>
      <c r="U8" s="574">
        <f>'Formato 7 b)'!G14</f>
        <v>0</v>
      </c>
    </row>
    <row r="9" spans="1:21" x14ac:dyDescent="0.25">
      <c r="A9" s="122" t="str">
        <f t="shared" si="0"/>
        <v>7,2,1,7,0,0,0</v>
      </c>
      <c r="B9" s="122">
        <v>7</v>
      </c>
      <c r="C9" s="122">
        <v>2</v>
      </c>
      <c r="D9" s="122">
        <v>1</v>
      </c>
      <c r="E9" s="122">
        <v>7</v>
      </c>
      <c r="J9" s="122" t="s">
        <v>835</v>
      </c>
      <c r="P9" s="574">
        <f>'Formato 7 b)'!B15</f>
        <v>0</v>
      </c>
      <c r="Q9" s="574">
        <f>'Formato 7 b)'!C15</f>
        <v>0</v>
      </c>
      <c r="R9" s="574">
        <f>'Formato 7 b)'!D15</f>
        <v>0</v>
      </c>
      <c r="S9" s="574">
        <f>'Formato 7 b)'!E15</f>
        <v>0</v>
      </c>
      <c r="T9" s="574">
        <f>'Formato 7 b)'!F15</f>
        <v>0</v>
      </c>
      <c r="U9" s="574">
        <f>'Formato 7 b)'!G15</f>
        <v>0</v>
      </c>
    </row>
    <row r="10" spans="1:21" x14ac:dyDescent="0.25">
      <c r="A10" s="122" t="str">
        <f t="shared" si="0"/>
        <v>7,2,1,8,0,0,0</v>
      </c>
      <c r="B10" s="122">
        <v>7</v>
      </c>
      <c r="C10" s="122">
        <v>2</v>
      </c>
      <c r="D10" s="122">
        <v>1</v>
      </c>
      <c r="E10" s="122">
        <v>8</v>
      </c>
      <c r="J10" s="122" t="s">
        <v>836</v>
      </c>
      <c r="P10" s="574">
        <f>'Formato 7 b)'!B16</f>
        <v>0</v>
      </c>
      <c r="Q10" s="574">
        <f>'Formato 7 b)'!C16</f>
        <v>0</v>
      </c>
      <c r="R10" s="574">
        <f>'Formato 7 b)'!D16</f>
        <v>0</v>
      </c>
      <c r="S10" s="574">
        <f>'Formato 7 b)'!E16</f>
        <v>0</v>
      </c>
      <c r="T10" s="574">
        <f>'Formato 7 b)'!F16</f>
        <v>0</v>
      </c>
      <c r="U10" s="574">
        <f>'Formato 7 b)'!G16</f>
        <v>0</v>
      </c>
    </row>
    <row r="11" spans="1:21" x14ac:dyDescent="0.25">
      <c r="A11" s="122" t="str">
        <f t="shared" si="0"/>
        <v>7,2,1,9,0,0,0</v>
      </c>
      <c r="B11" s="122">
        <v>7</v>
      </c>
      <c r="C11" s="122">
        <v>2</v>
      </c>
      <c r="D11" s="122">
        <v>1</v>
      </c>
      <c r="E11" s="122">
        <v>9</v>
      </c>
      <c r="J11" s="122" t="s">
        <v>751</v>
      </c>
      <c r="P11" s="574">
        <f>'Formato 7 b)'!B17</f>
        <v>0</v>
      </c>
      <c r="Q11" s="574">
        <f>'Formato 7 b)'!C17</f>
        <v>0</v>
      </c>
      <c r="R11" s="574">
        <f>'Formato 7 b)'!D17</f>
        <v>0</v>
      </c>
      <c r="S11" s="574">
        <f>'Formato 7 b)'!E17</f>
        <v>0</v>
      </c>
      <c r="T11" s="574">
        <f>'Formato 7 b)'!F17</f>
        <v>0</v>
      </c>
      <c r="U11" s="574">
        <f>'Formato 7 b)'!G17</f>
        <v>0</v>
      </c>
    </row>
    <row r="12" spans="1:21" x14ac:dyDescent="0.25">
      <c r="A12" s="122" t="str">
        <f t="shared" si="0"/>
        <v>7,2,2,0,0,0,0</v>
      </c>
      <c r="B12" s="122">
        <v>7</v>
      </c>
      <c r="C12" s="122">
        <v>2</v>
      </c>
      <c r="D12" s="122">
        <v>2</v>
      </c>
      <c r="I12" s="122" t="s">
        <v>3669</v>
      </c>
      <c r="P12" s="574">
        <f>'Formato 7 b)'!B19</f>
        <v>0</v>
      </c>
      <c r="Q12" s="574">
        <f>'Formato 7 b)'!C19</f>
        <v>0</v>
      </c>
      <c r="R12" s="574">
        <f>'Formato 7 b)'!D19</f>
        <v>0</v>
      </c>
      <c r="S12" s="574">
        <f>'Formato 7 b)'!E19</f>
        <v>0</v>
      </c>
      <c r="T12" s="574">
        <f>'Formato 7 b)'!F19</f>
        <v>0</v>
      </c>
      <c r="U12" s="574">
        <f>'Formato 7 b)'!G19</f>
        <v>0</v>
      </c>
    </row>
    <row r="13" spans="1:21" x14ac:dyDescent="0.25">
      <c r="A13" s="122" t="str">
        <f t="shared" si="0"/>
        <v>7,2,2,1,0,0,0</v>
      </c>
      <c r="B13" s="122">
        <v>7</v>
      </c>
      <c r="C13" s="122">
        <v>2</v>
      </c>
      <c r="D13" s="122">
        <v>2</v>
      </c>
      <c r="E13" s="122">
        <v>1</v>
      </c>
      <c r="J13" s="122" t="s">
        <v>67</v>
      </c>
      <c r="P13" s="574">
        <f>'Formato 7 b)'!B20</f>
        <v>0</v>
      </c>
      <c r="Q13" s="574">
        <f>'Formato 7 b)'!C20</f>
        <v>0</v>
      </c>
      <c r="R13" s="574">
        <f>'Formato 7 b)'!D20</f>
        <v>0</v>
      </c>
      <c r="S13" s="574">
        <f>'Formato 7 b)'!E20</f>
        <v>0</v>
      </c>
      <c r="T13" s="574">
        <f>'Formato 7 b)'!F20</f>
        <v>0</v>
      </c>
      <c r="U13" s="574">
        <f>'Formato 7 b)'!G20</f>
        <v>0</v>
      </c>
    </row>
    <row r="14" spans="1:21" x14ac:dyDescent="0.25">
      <c r="A14" s="122" t="str">
        <f t="shared" si="0"/>
        <v>7,2,2,2,0,0,0</v>
      </c>
      <c r="B14" s="122">
        <v>7</v>
      </c>
      <c r="C14" s="122">
        <v>2</v>
      </c>
      <c r="D14" s="122">
        <v>2</v>
      </c>
      <c r="E14" s="122">
        <v>2</v>
      </c>
      <c r="J14" s="122" t="s">
        <v>68</v>
      </c>
      <c r="P14" s="574">
        <f>'Formato 7 b)'!B21</f>
        <v>0</v>
      </c>
      <c r="Q14" s="574">
        <f>'Formato 7 b)'!C21</f>
        <v>0</v>
      </c>
      <c r="R14" s="574">
        <f>'Formato 7 b)'!D21</f>
        <v>0</v>
      </c>
      <c r="S14" s="574">
        <f>'Formato 7 b)'!E21</f>
        <v>0</v>
      </c>
      <c r="T14" s="574">
        <f>'Formato 7 b)'!F21</f>
        <v>0</v>
      </c>
      <c r="U14" s="574">
        <f>'Formato 7 b)'!G21</f>
        <v>0</v>
      </c>
    </row>
    <row r="15" spans="1:21" x14ac:dyDescent="0.25">
      <c r="A15" s="122" t="str">
        <f t="shared" si="0"/>
        <v>7,2,2,3,0,0,0</v>
      </c>
      <c r="B15" s="122">
        <v>7</v>
      </c>
      <c r="C15" s="122">
        <v>2</v>
      </c>
      <c r="D15" s="122">
        <v>2</v>
      </c>
      <c r="E15" s="122">
        <v>3</v>
      </c>
      <c r="J15" s="122" t="s">
        <v>69</v>
      </c>
      <c r="P15" s="574">
        <f>'Formato 7 b)'!B22</f>
        <v>0</v>
      </c>
      <c r="Q15" s="574">
        <f>'Formato 7 b)'!C22</f>
        <v>0</v>
      </c>
      <c r="R15" s="574">
        <f>'Formato 7 b)'!D22</f>
        <v>0</v>
      </c>
      <c r="S15" s="574">
        <f>'Formato 7 b)'!E22</f>
        <v>0</v>
      </c>
      <c r="T15" s="574">
        <f>'Formato 7 b)'!F22</f>
        <v>0</v>
      </c>
      <c r="U15" s="574">
        <f>'Formato 7 b)'!G22</f>
        <v>0</v>
      </c>
    </row>
    <row r="16" spans="1:21" x14ac:dyDescent="0.25">
      <c r="A16" s="122" t="str">
        <f t="shared" si="0"/>
        <v>7,2,2,4,0,0,0</v>
      </c>
      <c r="B16" s="122">
        <v>7</v>
      </c>
      <c r="C16" s="122">
        <v>2</v>
      </c>
      <c r="D16" s="122">
        <v>2</v>
      </c>
      <c r="E16" s="122">
        <v>4</v>
      </c>
      <c r="J16" s="122" t="s">
        <v>680</v>
      </c>
      <c r="P16" s="574">
        <f>'Formato 7 b)'!B23</f>
        <v>0</v>
      </c>
      <c r="Q16" s="574">
        <f>'Formato 7 b)'!C23</f>
        <v>0</v>
      </c>
      <c r="R16" s="574">
        <f>'Formato 7 b)'!D23</f>
        <v>0</v>
      </c>
      <c r="S16" s="574">
        <f>'Formato 7 b)'!E23</f>
        <v>0</v>
      </c>
      <c r="T16" s="574">
        <f>'Formato 7 b)'!F23</f>
        <v>0</v>
      </c>
      <c r="U16" s="574">
        <f>'Formato 7 b)'!G23</f>
        <v>0</v>
      </c>
    </row>
    <row r="17" spans="1:21" x14ac:dyDescent="0.25">
      <c r="A17" s="122" t="str">
        <f t="shared" si="0"/>
        <v>7,2,2,5,0,0,0</v>
      </c>
      <c r="B17" s="122">
        <v>7</v>
      </c>
      <c r="C17" s="122">
        <v>2</v>
      </c>
      <c r="D17" s="122">
        <v>2</v>
      </c>
      <c r="E17" s="122">
        <v>5</v>
      </c>
      <c r="J17" s="122" t="s">
        <v>834</v>
      </c>
      <c r="P17" s="574">
        <f>'Formato 7 b)'!B24</f>
        <v>0</v>
      </c>
      <c r="Q17" s="574">
        <f>'Formato 7 b)'!C24</f>
        <v>0</v>
      </c>
      <c r="R17" s="574">
        <f>'Formato 7 b)'!D24</f>
        <v>0</v>
      </c>
      <c r="S17" s="574">
        <f>'Formato 7 b)'!E24</f>
        <v>0</v>
      </c>
      <c r="T17" s="574">
        <f>'Formato 7 b)'!F24</f>
        <v>0</v>
      </c>
      <c r="U17" s="574">
        <f>'Formato 7 b)'!G24</f>
        <v>0</v>
      </c>
    </row>
    <row r="18" spans="1:21" x14ac:dyDescent="0.25">
      <c r="A18" s="122" t="str">
        <f t="shared" si="0"/>
        <v>7,2,2,6,0,0,0</v>
      </c>
      <c r="B18" s="122">
        <v>7</v>
      </c>
      <c r="C18" s="122">
        <v>2</v>
      </c>
      <c r="D18" s="122">
        <v>2</v>
      </c>
      <c r="E18" s="122">
        <v>6</v>
      </c>
      <c r="J18" s="122" t="s">
        <v>684</v>
      </c>
      <c r="P18" s="574">
        <f>'Formato 7 b)'!B25</f>
        <v>0</v>
      </c>
      <c r="Q18" s="574">
        <f>'Formato 7 b)'!C25</f>
        <v>0</v>
      </c>
      <c r="R18" s="574">
        <f>'Formato 7 b)'!D25</f>
        <v>0</v>
      </c>
      <c r="S18" s="574">
        <f>'Formato 7 b)'!E25</f>
        <v>0</v>
      </c>
      <c r="T18" s="574">
        <f>'Formato 7 b)'!F25</f>
        <v>0</v>
      </c>
      <c r="U18" s="574">
        <f>'Formato 7 b)'!G25</f>
        <v>0</v>
      </c>
    </row>
    <row r="19" spans="1:21" x14ac:dyDescent="0.25">
      <c r="A19" s="122" t="str">
        <f t="shared" si="0"/>
        <v>7,2,2,7,0,0,0</v>
      </c>
      <c r="B19" s="122">
        <v>7</v>
      </c>
      <c r="C19" s="122">
        <v>2</v>
      </c>
      <c r="D19" s="122">
        <v>2</v>
      </c>
      <c r="E19" s="122">
        <v>7</v>
      </c>
      <c r="J19" s="122" t="s">
        <v>835</v>
      </c>
      <c r="P19" s="574">
        <f>'Formato 7 b)'!B26</f>
        <v>0</v>
      </c>
      <c r="Q19" s="574">
        <f>'Formato 7 b)'!C26</f>
        <v>0</v>
      </c>
      <c r="R19" s="574">
        <f>'Formato 7 b)'!D26</f>
        <v>0</v>
      </c>
      <c r="S19" s="574">
        <f>'Formato 7 b)'!E26</f>
        <v>0</v>
      </c>
      <c r="T19" s="574">
        <f>'Formato 7 b)'!F26</f>
        <v>0</v>
      </c>
      <c r="U19" s="574">
        <f>'Formato 7 b)'!G26</f>
        <v>0</v>
      </c>
    </row>
    <row r="20" spans="1:21" x14ac:dyDescent="0.25">
      <c r="A20" s="122" t="str">
        <f t="shared" si="0"/>
        <v>7,2,2,8,0,0,0</v>
      </c>
      <c r="B20" s="122">
        <v>7</v>
      </c>
      <c r="C20" s="122">
        <v>2</v>
      </c>
      <c r="D20" s="122">
        <v>2</v>
      </c>
      <c r="E20" s="122">
        <v>8</v>
      </c>
      <c r="J20" s="122" t="s">
        <v>681</v>
      </c>
      <c r="P20" s="574">
        <f>'Formato 7 b)'!B27</f>
        <v>0</v>
      </c>
      <c r="Q20" s="574">
        <f>'Formato 7 b)'!C27</f>
        <v>0</v>
      </c>
      <c r="R20" s="574">
        <f>'Formato 7 b)'!D27</f>
        <v>0</v>
      </c>
      <c r="S20" s="574">
        <f>'Formato 7 b)'!E27</f>
        <v>0</v>
      </c>
      <c r="T20" s="574">
        <f>'Formato 7 b)'!F27</f>
        <v>0</v>
      </c>
      <c r="U20" s="574">
        <f>'Formato 7 b)'!G27</f>
        <v>0</v>
      </c>
    </row>
    <row r="21" spans="1:21" x14ac:dyDescent="0.25">
      <c r="A21" s="122" t="str">
        <f t="shared" si="0"/>
        <v>7,2,2,9,0,0,0</v>
      </c>
      <c r="B21" s="122">
        <v>7</v>
      </c>
      <c r="C21" s="122">
        <v>2</v>
      </c>
      <c r="D21" s="122">
        <v>2</v>
      </c>
      <c r="E21" s="122">
        <v>9</v>
      </c>
      <c r="J21" s="122" t="s">
        <v>751</v>
      </c>
      <c r="P21" s="574">
        <f>'Formato 7 b)'!B28</f>
        <v>0</v>
      </c>
      <c r="Q21" s="574">
        <f>'Formato 7 b)'!C28</f>
        <v>0</v>
      </c>
      <c r="R21" s="574">
        <f>'Formato 7 b)'!D28</f>
        <v>0</v>
      </c>
      <c r="S21" s="574">
        <f>'Formato 7 b)'!E28</f>
        <v>0</v>
      </c>
      <c r="T21" s="574">
        <f>'Formato 7 b)'!F28</f>
        <v>0</v>
      </c>
      <c r="U21" s="574">
        <f>'Formato 7 b)'!G28</f>
        <v>0</v>
      </c>
    </row>
    <row r="22" spans="1:21" x14ac:dyDescent="0.25">
      <c r="A22" s="122" t="str">
        <f t="shared" si="0"/>
        <v>7,2,3,0,0,0,0</v>
      </c>
      <c r="B22" s="122">
        <v>7</v>
      </c>
      <c r="C22" s="122">
        <v>2</v>
      </c>
      <c r="D22" s="122">
        <v>3</v>
      </c>
      <c r="I22" s="122" t="s">
        <v>4024</v>
      </c>
      <c r="P22" s="574">
        <f>'Formato 7 b)'!B30</f>
        <v>0</v>
      </c>
      <c r="Q22" s="574">
        <f>'Formato 7 b)'!C30</f>
        <v>0</v>
      </c>
      <c r="R22" s="574">
        <f>'Formato 7 b)'!D30</f>
        <v>0</v>
      </c>
      <c r="S22" s="574">
        <f>'Formato 7 b)'!E30</f>
        <v>0</v>
      </c>
      <c r="T22" s="574">
        <f>'Formato 7 b)'!F30</f>
        <v>0</v>
      </c>
      <c r="U22" s="574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A6A2-5FE6-4686-8256-6E2998806F83}">
  <sheetPr codeName="Hoja12">
    <pageSetUpPr fitToPage="1"/>
  </sheetPr>
  <dimension ref="A1:G47"/>
  <sheetViews>
    <sheetView showGridLines="0" zoomScale="90" zoomScaleNormal="90" workbookViewId="0">
      <selection activeCell="G14" sqref="G14"/>
    </sheetView>
  </sheetViews>
  <sheetFormatPr baseColWidth="10" defaultColWidth="0" defaultRowHeight="15" customHeight="1" zeroHeight="1" x14ac:dyDescent="0.25"/>
  <cols>
    <col min="1" max="1" width="102.83203125" style="122" customWidth="1"/>
    <col min="2" max="7" width="24.1640625" style="122" customWidth="1"/>
    <col min="8" max="16384" width="12.6640625" style="122" hidden="1"/>
  </cols>
  <sheetData>
    <row r="1" spans="1:7" s="590" customFormat="1" ht="37.5" customHeight="1" x14ac:dyDescent="0.2">
      <c r="A1" s="872" t="s">
        <v>4025</v>
      </c>
      <c r="B1" s="872"/>
      <c r="C1" s="872"/>
      <c r="D1" s="872"/>
      <c r="E1" s="872"/>
      <c r="F1" s="872"/>
      <c r="G1" s="872"/>
    </row>
    <row r="2" spans="1:7" x14ac:dyDescent="0.25">
      <c r="A2" s="854" t="str">
        <f>ENTIDAD</f>
        <v>Municipio de Irapuato, Gobierno del Estado de Guanajuato</v>
      </c>
      <c r="B2" s="855"/>
      <c r="C2" s="855"/>
      <c r="D2" s="855"/>
      <c r="E2" s="855"/>
      <c r="F2" s="855"/>
      <c r="G2" s="856"/>
    </row>
    <row r="3" spans="1:7" x14ac:dyDescent="0.25">
      <c r="A3" s="857" t="s">
        <v>4026</v>
      </c>
      <c r="B3" s="858"/>
      <c r="C3" s="858"/>
      <c r="D3" s="858"/>
      <c r="E3" s="858"/>
      <c r="F3" s="858"/>
      <c r="G3" s="859"/>
    </row>
    <row r="4" spans="1:7" x14ac:dyDescent="0.25">
      <c r="A4" s="863" t="s">
        <v>3383</v>
      </c>
      <c r="B4" s="864"/>
      <c r="C4" s="864"/>
      <c r="D4" s="864"/>
      <c r="E4" s="864"/>
      <c r="F4" s="864"/>
      <c r="G4" s="865"/>
    </row>
    <row r="5" spans="1:7" x14ac:dyDescent="0.25">
      <c r="A5" s="889" t="s">
        <v>3982</v>
      </c>
      <c r="B5" s="887" t="str">
        <f>ANIO5R</f>
        <v>2015 ¹ (c)</v>
      </c>
      <c r="C5" s="887" t="str">
        <f>ANIO4R</f>
        <v>2016 ¹ (c)</v>
      </c>
      <c r="D5" s="887" t="str">
        <f>ANIO3R</f>
        <v>2017 ¹ (c)</v>
      </c>
      <c r="E5" s="887" t="str">
        <f>ANIO2R</f>
        <v>2018 ¹ (c)</v>
      </c>
      <c r="F5" s="887" t="str">
        <f>ANIO1R</f>
        <v>2019 ¹ (c)</v>
      </c>
      <c r="G5" s="664">
        <f>ANIO_INFORME</f>
        <v>2020</v>
      </c>
    </row>
    <row r="6" spans="1:7" ht="32.1" customHeight="1" x14ac:dyDescent="0.25">
      <c r="A6" s="890"/>
      <c r="B6" s="888"/>
      <c r="C6" s="888"/>
      <c r="D6" s="888"/>
      <c r="E6" s="888"/>
      <c r="F6" s="888"/>
      <c r="G6" s="665" t="s">
        <v>4027</v>
      </c>
    </row>
    <row r="7" spans="1:7" x14ac:dyDescent="0.25">
      <c r="A7" s="621" t="s">
        <v>4028</v>
      </c>
      <c r="B7" s="641">
        <f>SUM(B8:B19)</f>
        <v>29148208.359999999</v>
      </c>
      <c r="C7" s="641">
        <f t="shared" ref="C7:G7" si="0">SUM(C8:C19)</f>
        <v>14513744.699999999</v>
      </c>
      <c r="D7" s="641">
        <f t="shared" si="0"/>
        <v>14324886.66</v>
      </c>
      <c r="E7" s="641">
        <f t="shared" si="0"/>
        <v>13190449.289999999</v>
      </c>
      <c r="F7" s="641">
        <f t="shared" si="0"/>
        <v>12727687.83</v>
      </c>
      <c r="G7" s="641">
        <f t="shared" si="0"/>
        <v>6958830.4700000007</v>
      </c>
    </row>
    <row r="8" spans="1:7" x14ac:dyDescent="0.25">
      <c r="A8" s="601" t="s">
        <v>4029</v>
      </c>
      <c r="B8" s="554"/>
      <c r="C8" s="554"/>
      <c r="D8" s="554"/>
      <c r="E8" s="554"/>
      <c r="F8" s="554"/>
      <c r="G8" s="554"/>
    </row>
    <row r="9" spans="1:7" x14ac:dyDescent="0.25">
      <c r="A9" s="601" t="s">
        <v>4030</v>
      </c>
      <c r="B9" s="554"/>
      <c r="C9" s="554"/>
      <c r="D9" s="554"/>
      <c r="E9" s="554"/>
      <c r="F9" s="554"/>
      <c r="G9" s="554"/>
    </row>
    <row r="10" spans="1:7" x14ac:dyDescent="0.25">
      <c r="A10" s="601" t="s">
        <v>4031</v>
      </c>
      <c r="B10" s="554"/>
      <c r="C10" s="554"/>
      <c r="D10" s="554"/>
      <c r="E10" s="554"/>
      <c r="F10" s="554"/>
      <c r="G10" s="554"/>
    </row>
    <row r="11" spans="1:7" x14ac:dyDescent="0.25">
      <c r="A11" s="601" t="s">
        <v>4032</v>
      </c>
      <c r="B11" s="554"/>
      <c r="C11" s="554"/>
      <c r="D11" s="554"/>
      <c r="E11" s="554"/>
      <c r="F11" s="554"/>
      <c r="G11" s="554"/>
    </row>
    <row r="12" spans="1:7" x14ac:dyDescent="0.25">
      <c r="A12" s="601" t="s">
        <v>4033</v>
      </c>
      <c r="B12" s="554"/>
      <c r="C12" s="554"/>
      <c r="D12" s="554"/>
      <c r="E12" s="554">
        <v>1438671.43</v>
      </c>
      <c r="F12" s="554">
        <v>1160249.94</v>
      </c>
      <c r="G12" s="669">
        <v>479870.17</v>
      </c>
    </row>
    <row r="13" spans="1:7" x14ac:dyDescent="0.25">
      <c r="A13" s="666" t="s">
        <v>4034</v>
      </c>
      <c r="B13" s="554"/>
      <c r="C13" s="554"/>
      <c r="D13" s="554"/>
      <c r="E13" s="554"/>
      <c r="F13" s="554"/>
      <c r="G13" s="530"/>
    </row>
    <row r="14" spans="1:7" x14ac:dyDescent="0.25">
      <c r="A14" s="601" t="s">
        <v>4035</v>
      </c>
      <c r="B14" s="554">
        <v>27367408.359999999</v>
      </c>
      <c r="C14" s="554">
        <v>14513744.699999999</v>
      </c>
      <c r="D14" s="554">
        <v>14324886.66</v>
      </c>
      <c r="E14" s="554">
        <v>11751777.859999999</v>
      </c>
      <c r="F14" s="554">
        <v>9943848.9600000009</v>
      </c>
      <c r="G14" s="669">
        <v>6090427.8200000003</v>
      </c>
    </row>
    <row r="15" spans="1:7" x14ac:dyDescent="0.25">
      <c r="A15" s="601" t="s">
        <v>4036</v>
      </c>
      <c r="B15" s="554"/>
      <c r="C15" s="554"/>
      <c r="D15" s="554"/>
      <c r="E15" s="554"/>
      <c r="F15" s="554"/>
      <c r="G15" s="554"/>
    </row>
    <row r="16" spans="1:7" x14ac:dyDescent="0.25">
      <c r="A16" s="601" t="s">
        <v>4037</v>
      </c>
      <c r="B16" s="554"/>
      <c r="C16" s="554"/>
      <c r="D16" s="554"/>
      <c r="E16" s="554"/>
      <c r="F16" s="554"/>
      <c r="G16" s="554"/>
    </row>
    <row r="17" spans="1:7" x14ac:dyDescent="0.25">
      <c r="A17" s="601" t="s">
        <v>4038</v>
      </c>
      <c r="B17" s="554">
        <v>1780800</v>
      </c>
      <c r="C17" s="554">
        <v>0</v>
      </c>
      <c r="D17" s="554"/>
      <c r="E17" s="554"/>
      <c r="F17" s="554">
        <v>1623588.93</v>
      </c>
      <c r="G17" s="558">
        <v>388532.47999999998</v>
      </c>
    </row>
    <row r="18" spans="1:7" x14ac:dyDescent="0.25">
      <c r="A18" s="601" t="s">
        <v>4039</v>
      </c>
      <c r="B18" s="554"/>
      <c r="C18" s="554"/>
      <c r="D18" s="554"/>
      <c r="E18" s="554"/>
      <c r="F18" s="554"/>
      <c r="G18" s="554"/>
    </row>
    <row r="19" spans="1:7" x14ac:dyDescent="0.25">
      <c r="A19" s="601" t="s">
        <v>4040</v>
      </c>
      <c r="B19" s="554"/>
      <c r="C19" s="554"/>
      <c r="D19" s="554"/>
      <c r="E19" s="554"/>
      <c r="F19" s="554"/>
      <c r="G19" s="554"/>
    </row>
    <row r="20" spans="1:7" x14ac:dyDescent="0.25">
      <c r="A20" s="551"/>
      <c r="B20" s="551"/>
      <c r="C20" s="551"/>
      <c r="D20" s="551"/>
      <c r="E20" s="551"/>
      <c r="F20" s="551"/>
      <c r="G20" s="551"/>
    </row>
    <row r="21" spans="1:7" x14ac:dyDescent="0.25">
      <c r="A21" s="561" t="s">
        <v>4041</v>
      </c>
      <c r="B21" s="562">
        <f>SUM(B22:B26)</f>
        <v>296800</v>
      </c>
      <c r="C21" s="562">
        <f t="shared" ref="C21:G21" si="1">SUM(C22:C26)</f>
        <v>0</v>
      </c>
      <c r="D21" s="562">
        <f t="shared" si="1"/>
        <v>0</v>
      </c>
      <c r="E21" s="562">
        <f t="shared" si="1"/>
        <v>0</v>
      </c>
      <c r="F21" s="562">
        <f t="shared" si="1"/>
        <v>0</v>
      </c>
      <c r="G21" s="562">
        <f t="shared" si="1"/>
        <v>0</v>
      </c>
    </row>
    <row r="22" spans="1:7" x14ac:dyDescent="0.25">
      <c r="A22" s="601" t="s">
        <v>4042</v>
      </c>
      <c r="B22" s="554">
        <v>296800</v>
      </c>
      <c r="C22" s="554"/>
      <c r="D22" s="554"/>
      <c r="E22" s="554"/>
      <c r="F22" s="554"/>
      <c r="G22" s="554"/>
    </row>
    <row r="23" spans="1:7" x14ac:dyDescent="0.25">
      <c r="A23" s="601" t="s">
        <v>4043</v>
      </c>
      <c r="B23" s="554"/>
      <c r="C23" s="554"/>
      <c r="D23" s="554"/>
      <c r="E23" s="554"/>
      <c r="F23" s="554"/>
      <c r="G23" s="554"/>
    </row>
    <row r="24" spans="1:7" x14ac:dyDescent="0.25">
      <c r="A24" s="601" t="s">
        <v>4044</v>
      </c>
      <c r="B24" s="554"/>
      <c r="C24" s="554"/>
      <c r="D24" s="554"/>
      <c r="E24" s="554"/>
      <c r="F24" s="554"/>
      <c r="G24" s="554"/>
    </row>
    <row r="25" spans="1:7" x14ac:dyDescent="0.25">
      <c r="A25" s="601" t="s">
        <v>4045</v>
      </c>
      <c r="B25" s="554"/>
      <c r="C25" s="554"/>
      <c r="D25" s="554"/>
      <c r="E25" s="554"/>
      <c r="F25" s="554">
        <v>0</v>
      </c>
      <c r="G25" s="558">
        <v>0</v>
      </c>
    </row>
    <row r="26" spans="1:7" x14ac:dyDescent="0.25">
      <c r="A26" s="601" t="s">
        <v>4046</v>
      </c>
      <c r="B26" s="554"/>
      <c r="C26" s="554"/>
      <c r="D26" s="554"/>
      <c r="E26" s="554"/>
      <c r="F26" s="554"/>
      <c r="G26" s="554"/>
    </row>
    <row r="27" spans="1:7" x14ac:dyDescent="0.25">
      <c r="A27" s="551"/>
      <c r="B27" s="551"/>
      <c r="C27" s="551"/>
      <c r="D27" s="551"/>
      <c r="E27" s="551"/>
      <c r="F27" s="551"/>
      <c r="G27" s="551"/>
    </row>
    <row r="28" spans="1:7" x14ac:dyDescent="0.25">
      <c r="A28" s="561" t="s">
        <v>4047</v>
      </c>
      <c r="B28" s="562">
        <f>B29</f>
        <v>5403284.3200000003</v>
      </c>
      <c r="C28" s="562">
        <f t="shared" ref="C28:G28" si="2">C29</f>
        <v>0</v>
      </c>
      <c r="D28" s="562">
        <f t="shared" si="2"/>
        <v>1780540.15</v>
      </c>
      <c r="E28" s="562">
        <f t="shared" si="2"/>
        <v>0</v>
      </c>
      <c r="F28" s="562">
        <f t="shared" si="2"/>
        <v>0</v>
      </c>
      <c r="G28" s="562">
        <f t="shared" si="2"/>
        <v>0</v>
      </c>
    </row>
    <row r="29" spans="1:7" x14ac:dyDescent="0.25">
      <c r="A29" s="601" t="s">
        <v>3752</v>
      </c>
      <c r="B29" s="554">
        <v>5403284.3200000003</v>
      </c>
      <c r="C29" s="554"/>
      <c r="D29" s="554">
        <v>1780540.15</v>
      </c>
      <c r="E29" s="554"/>
      <c r="F29" s="554"/>
      <c r="G29" s="554"/>
    </row>
    <row r="30" spans="1:7" x14ac:dyDescent="0.25">
      <c r="A30" s="551"/>
      <c r="B30" s="551"/>
      <c r="C30" s="551"/>
      <c r="D30" s="551"/>
      <c r="E30" s="551"/>
      <c r="F30" s="551"/>
      <c r="G30" s="551"/>
    </row>
    <row r="31" spans="1:7" x14ac:dyDescent="0.25">
      <c r="A31" s="561" t="s">
        <v>4048</v>
      </c>
      <c r="B31" s="562">
        <f>B7+B21+B28</f>
        <v>34848292.68</v>
      </c>
      <c r="C31" s="562">
        <f t="shared" ref="C31:G31" si="3">C7+C21+C28</f>
        <v>14513744.699999999</v>
      </c>
      <c r="D31" s="562">
        <f t="shared" si="3"/>
        <v>16105426.810000001</v>
      </c>
      <c r="E31" s="562">
        <f t="shared" si="3"/>
        <v>13190449.289999999</v>
      </c>
      <c r="F31" s="562">
        <f t="shared" si="3"/>
        <v>12727687.83</v>
      </c>
      <c r="G31" s="562">
        <f t="shared" si="3"/>
        <v>6958830.4700000007</v>
      </c>
    </row>
    <row r="32" spans="1:7" x14ac:dyDescent="0.25">
      <c r="A32" s="551"/>
      <c r="B32" s="551"/>
      <c r="C32" s="551"/>
      <c r="D32" s="551"/>
      <c r="E32" s="551"/>
      <c r="F32" s="551"/>
      <c r="G32" s="551"/>
    </row>
    <row r="33" spans="1:7" x14ac:dyDescent="0.25">
      <c r="A33" s="561" t="s">
        <v>3754</v>
      </c>
      <c r="B33" s="551"/>
      <c r="C33" s="551"/>
      <c r="D33" s="551"/>
      <c r="E33" s="551"/>
      <c r="F33" s="551"/>
      <c r="G33" s="551"/>
    </row>
    <row r="34" spans="1:7" ht="30" x14ac:dyDescent="0.25">
      <c r="A34" s="667" t="s">
        <v>3996</v>
      </c>
      <c r="B34" s="554"/>
      <c r="C34" s="554"/>
      <c r="D34" s="554"/>
      <c r="E34" s="554"/>
      <c r="F34" s="554"/>
      <c r="G34" s="554"/>
    </row>
    <row r="35" spans="1:7" ht="30" x14ac:dyDescent="0.25">
      <c r="A35" s="667" t="s">
        <v>4049</v>
      </c>
      <c r="B35" s="554"/>
      <c r="C35" s="554"/>
      <c r="D35" s="554"/>
      <c r="E35" s="554"/>
      <c r="F35" s="554"/>
      <c r="G35" s="554"/>
    </row>
    <row r="36" spans="1:7" x14ac:dyDescent="0.25">
      <c r="A36" s="561" t="s">
        <v>4050</v>
      </c>
      <c r="B36" s="562">
        <f>B34+B35</f>
        <v>0</v>
      </c>
      <c r="C36" s="562">
        <f t="shared" ref="C36:G36" si="4">C34+C35</f>
        <v>0</v>
      </c>
      <c r="D36" s="562">
        <f t="shared" si="4"/>
        <v>0</v>
      </c>
      <c r="E36" s="562">
        <f t="shared" si="4"/>
        <v>0</v>
      </c>
      <c r="F36" s="562">
        <f t="shared" si="4"/>
        <v>0</v>
      </c>
      <c r="G36" s="562">
        <f t="shared" si="4"/>
        <v>0</v>
      </c>
    </row>
    <row r="37" spans="1:7" x14ac:dyDescent="0.25">
      <c r="A37" s="572"/>
      <c r="B37" s="572"/>
      <c r="C37" s="572"/>
      <c r="D37" s="572"/>
      <c r="E37" s="572"/>
      <c r="F37" s="572"/>
      <c r="G37" s="572"/>
    </row>
    <row r="38" spans="1:7" x14ac:dyDescent="0.25">
      <c r="A38" s="541"/>
    </row>
    <row r="39" spans="1:7" ht="15" customHeight="1" x14ac:dyDescent="0.25">
      <c r="A39" s="886" t="s">
        <v>4051</v>
      </c>
      <c r="B39" s="886"/>
      <c r="C39" s="886"/>
      <c r="D39" s="886"/>
      <c r="E39" s="886"/>
      <c r="F39" s="886"/>
      <c r="G39" s="886"/>
    </row>
    <row r="40" spans="1:7" ht="15" customHeight="1" x14ac:dyDescent="0.25">
      <c r="A40" s="886" t="s">
        <v>4052</v>
      </c>
      <c r="B40" s="886"/>
      <c r="C40" s="886"/>
      <c r="D40" s="886"/>
      <c r="E40" s="886"/>
      <c r="F40" s="886"/>
      <c r="G40" s="886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4200-000000000000}"/>
    <dataValidation allowBlank="1" showInputMessage="1" showErrorMessage="1" prompt="Año 2 (c)" sqref="E5:E6" xr:uid="{00000000-0002-0000-4200-000001000000}"/>
    <dataValidation allowBlank="1" showInputMessage="1" showErrorMessage="1" prompt="Año 3 (c)" sqref="D5:D6" xr:uid="{00000000-0002-0000-4200-000002000000}"/>
    <dataValidation allowBlank="1" showInputMessage="1" showErrorMessage="1" prompt="Año 4 (c)" sqref="C5:C6" xr:uid="{00000000-0002-0000-4200-000003000000}"/>
    <dataValidation allowBlank="1" showInputMessage="1" showErrorMessage="1" prompt="Año 5 (c)" sqref="B5:B6" xr:uid="{00000000-0002-0000-4200-000004000000}"/>
    <dataValidation type="decimal" allowBlank="1" showInputMessage="1" showErrorMessage="1" sqref="B7:G36" xr:uid="{00000000-0002-0000-42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42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CAFF-FA78-4E74-8269-F787322CE15B}">
  <sheetPr codeName="Sheet3"/>
  <dimension ref="A1:G25"/>
  <sheetViews>
    <sheetView showGridLines="0" workbookViewId="0">
      <selection activeCell="B52" sqref="B52"/>
    </sheetView>
  </sheetViews>
  <sheetFormatPr baseColWidth="10" defaultColWidth="12" defaultRowHeight="11.25" x14ac:dyDescent="0.2"/>
  <cols>
    <col min="1" max="1" width="1" style="83" customWidth="1"/>
    <col min="2" max="2" width="70.83203125" style="83" customWidth="1"/>
    <col min="3" max="3" width="18.83203125" style="83" customWidth="1"/>
    <col min="4" max="4" width="17.83203125" style="83" customWidth="1"/>
    <col min="5" max="7" width="18.83203125" style="83" customWidth="1"/>
    <col min="8" max="16384" width="12" style="83"/>
  </cols>
  <sheetData>
    <row r="1" spans="1:7" ht="39.950000000000003" customHeight="1" x14ac:dyDescent="0.2">
      <c r="A1" s="12" t="s">
        <v>98</v>
      </c>
      <c r="B1" s="11"/>
      <c r="C1" s="11"/>
      <c r="D1" s="11"/>
      <c r="E1" s="11"/>
      <c r="F1" s="11"/>
      <c r="G1" s="10"/>
    </row>
    <row r="2" spans="1:7" ht="33.75" x14ac:dyDescent="0.2">
      <c r="A2" s="69"/>
      <c r="B2" s="70" t="s">
        <v>55</v>
      </c>
      <c r="C2" s="71" t="s">
        <v>99</v>
      </c>
      <c r="D2" s="71" t="s">
        <v>100</v>
      </c>
      <c r="E2" s="71" t="s">
        <v>101</v>
      </c>
      <c r="F2" s="71" t="s">
        <v>102</v>
      </c>
      <c r="G2" s="71" t="s">
        <v>103</v>
      </c>
    </row>
    <row r="3" spans="1:7" x14ac:dyDescent="0.2">
      <c r="A3" s="72"/>
      <c r="B3" s="73"/>
      <c r="C3" s="74"/>
      <c r="D3" s="74"/>
      <c r="E3" s="74"/>
      <c r="F3" s="74"/>
      <c r="G3" s="75"/>
    </row>
    <row r="4" spans="1:7" x14ac:dyDescent="0.2">
      <c r="A4" s="62" t="s">
        <v>0</v>
      </c>
      <c r="B4" s="61"/>
      <c r="C4" s="76">
        <v>115368934</v>
      </c>
      <c r="D4" s="76">
        <v>18417407.719999999</v>
      </c>
      <c r="E4" s="76">
        <v>24446947.289999999</v>
      </c>
      <c r="F4" s="76">
        <v>109339394.43000001</v>
      </c>
      <c r="G4" s="76">
        <v>-6029539.5700000003</v>
      </c>
    </row>
    <row r="5" spans="1:7" x14ac:dyDescent="0.2">
      <c r="A5" s="62"/>
      <c r="B5" s="61"/>
      <c r="C5" s="76"/>
      <c r="D5" s="76"/>
      <c r="E5" s="76"/>
      <c r="F5" s="76"/>
      <c r="G5" s="76"/>
    </row>
    <row r="6" spans="1:7" x14ac:dyDescent="0.2">
      <c r="A6" s="77">
        <v>1100</v>
      </c>
      <c r="B6" s="78" t="s">
        <v>7</v>
      </c>
      <c r="C6" s="76">
        <v>92391295.640000001</v>
      </c>
      <c r="D6" s="76">
        <v>17019647.710000001</v>
      </c>
      <c r="E6" s="76">
        <v>21677452.469999999</v>
      </c>
      <c r="F6" s="76">
        <v>87733490.879999995</v>
      </c>
      <c r="G6" s="76">
        <v>-4657804.76</v>
      </c>
    </row>
    <row r="7" spans="1:7" x14ac:dyDescent="0.2">
      <c r="A7" s="77">
        <v>1110</v>
      </c>
      <c r="B7" s="57" t="s">
        <v>14</v>
      </c>
      <c r="C7" s="76">
        <v>7347698.6200000001</v>
      </c>
      <c r="D7" s="76">
        <v>12016070.83</v>
      </c>
      <c r="E7" s="76">
        <v>14906338.66</v>
      </c>
      <c r="F7" s="76">
        <v>4457430.79</v>
      </c>
      <c r="G7" s="76">
        <v>-2890267.83</v>
      </c>
    </row>
    <row r="8" spans="1:7" x14ac:dyDescent="0.2">
      <c r="A8" s="77">
        <v>1120</v>
      </c>
      <c r="B8" s="57" t="s">
        <v>15</v>
      </c>
      <c r="C8" s="76">
        <v>8560723.2400000002</v>
      </c>
      <c r="D8" s="76">
        <v>2317491.0699999998</v>
      </c>
      <c r="E8" s="76">
        <v>6771113.8099999996</v>
      </c>
      <c r="F8" s="76">
        <v>4107100.5</v>
      </c>
      <c r="G8" s="76">
        <v>-4453622.74</v>
      </c>
    </row>
    <row r="9" spans="1:7" x14ac:dyDescent="0.2">
      <c r="A9" s="77">
        <v>1130</v>
      </c>
      <c r="B9" s="57" t="s">
        <v>16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</row>
    <row r="10" spans="1:7" x14ac:dyDescent="0.2">
      <c r="A10" s="77">
        <v>1140</v>
      </c>
      <c r="B10" s="57" t="s">
        <v>1</v>
      </c>
      <c r="C10" s="76">
        <v>76482873.780000001</v>
      </c>
      <c r="D10" s="76">
        <v>2686085.81</v>
      </c>
      <c r="E10" s="76">
        <v>0</v>
      </c>
      <c r="F10" s="76">
        <v>79168959.590000004</v>
      </c>
      <c r="G10" s="76">
        <v>2686085.81</v>
      </c>
    </row>
    <row r="11" spans="1:7" x14ac:dyDescent="0.2">
      <c r="A11" s="77">
        <v>1150</v>
      </c>
      <c r="B11" s="57" t="s">
        <v>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">
      <c r="A12" s="77">
        <v>1160</v>
      </c>
      <c r="B12" s="57" t="s">
        <v>17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">
      <c r="A13" s="77">
        <v>1190</v>
      </c>
      <c r="B13" s="57" t="s">
        <v>18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">
      <c r="A14" s="77"/>
      <c r="B14" s="57"/>
      <c r="C14" s="76"/>
      <c r="D14" s="76"/>
      <c r="E14" s="76"/>
      <c r="F14" s="76"/>
      <c r="G14" s="76"/>
    </row>
    <row r="15" spans="1:7" x14ac:dyDescent="0.2">
      <c r="A15" s="77">
        <v>1200</v>
      </c>
      <c r="B15" s="78" t="s">
        <v>8</v>
      </c>
      <c r="C15" s="76">
        <v>22977638.359999999</v>
      </c>
      <c r="D15" s="76">
        <v>1397760.01</v>
      </c>
      <c r="E15" s="76">
        <v>2769494.82</v>
      </c>
      <c r="F15" s="76">
        <v>21605903.550000001</v>
      </c>
      <c r="G15" s="76">
        <v>-1371734.81</v>
      </c>
    </row>
    <row r="16" spans="1:7" x14ac:dyDescent="0.2">
      <c r="A16" s="77">
        <v>1210</v>
      </c>
      <c r="B16" s="57" t="s">
        <v>19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">
      <c r="A17" s="77">
        <v>1220</v>
      </c>
      <c r="B17" s="57" t="s">
        <v>20</v>
      </c>
      <c r="C17" s="79">
        <v>22606163.620000001</v>
      </c>
      <c r="D17" s="79">
        <v>1372116.91</v>
      </c>
      <c r="E17" s="79">
        <v>2696550.57</v>
      </c>
      <c r="F17" s="79">
        <v>21281729.960000001</v>
      </c>
      <c r="G17" s="79">
        <v>-1324433.6599999999</v>
      </c>
    </row>
    <row r="18" spans="1:7" x14ac:dyDescent="0.2">
      <c r="A18" s="77">
        <v>1230</v>
      </c>
      <c r="B18" s="57" t="s">
        <v>21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</row>
    <row r="19" spans="1:7" x14ac:dyDescent="0.2">
      <c r="A19" s="77">
        <v>1240</v>
      </c>
      <c r="B19" s="57" t="s">
        <v>22</v>
      </c>
      <c r="C19" s="76">
        <v>1679388.89</v>
      </c>
      <c r="D19" s="76">
        <v>25643.1</v>
      </c>
      <c r="E19" s="76">
        <v>0</v>
      </c>
      <c r="F19" s="76">
        <v>1705031.99</v>
      </c>
      <c r="G19" s="76">
        <v>25643.1</v>
      </c>
    </row>
    <row r="20" spans="1:7" x14ac:dyDescent="0.2">
      <c r="A20" s="77">
        <v>1250</v>
      </c>
      <c r="B20" s="57" t="s">
        <v>23</v>
      </c>
      <c r="C20" s="76">
        <v>45449.440000000002</v>
      </c>
      <c r="D20" s="76">
        <v>0</v>
      </c>
      <c r="E20" s="76">
        <v>0</v>
      </c>
      <c r="F20" s="76">
        <v>45449.440000000002</v>
      </c>
      <c r="G20" s="76">
        <v>0</v>
      </c>
    </row>
    <row r="21" spans="1:7" x14ac:dyDescent="0.2">
      <c r="A21" s="77">
        <v>1260</v>
      </c>
      <c r="B21" s="57" t="s">
        <v>24</v>
      </c>
      <c r="C21" s="76">
        <v>-1353363.59</v>
      </c>
      <c r="D21" s="76">
        <v>0</v>
      </c>
      <c r="E21" s="76">
        <v>72944.25</v>
      </c>
      <c r="F21" s="76">
        <v>-1426307.84</v>
      </c>
      <c r="G21" s="76">
        <v>-72944.25</v>
      </c>
    </row>
    <row r="22" spans="1:7" x14ac:dyDescent="0.2">
      <c r="A22" s="77">
        <v>1270</v>
      </c>
      <c r="B22" s="57" t="s">
        <v>25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">
      <c r="A23" s="77">
        <v>1280</v>
      </c>
      <c r="B23" s="57" t="s">
        <v>26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">
      <c r="A24" s="77">
        <v>1290</v>
      </c>
      <c r="B24" s="57" t="s">
        <v>27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">
      <c r="A25" s="80"/>
      <c r="B25" s="81"/>
      <c r="C25" s="82"/>
      <c r="D25" s="82"/>
      <c r="E25" s="82"/>
      <c r="F25" s="82"/>
      <c r="G25" s="82"/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4369-03DD-46F2-8ACA-208144B75E31}">
  <sheetPr codeName="Hoja23"/>
  <dimension ref="A1:U27"/>
  <sheetViews>
    <sheetView workbookViewId="0">
      <selection activeCell="A24" sqref="A24:XFD24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1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4002</v>
      </c>
      <c r="Q1" s="122" t="s">
        <v>4001</v>
      </c>
      <c r="R1" s="122" t="s">
        <v>4000</v>
      </c>
      <c r="S1" s="122" t="s">
        <v>3999</v>
      </c>
      <c r="T1" s="122" t="s">
        <v>3998</v>
      </c>
      <c r="U1" s="122" t="s">
        <v>4053</v>
      </c>
    </row>
    <row r="2" spans="1:21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122">
        <v>7</v>
      </c>
      <c r="C2" s="122">
        <v>3</v>
      </c>
      <c r="D2" s="122">
        <v>1</v>
      </c>
      <c r="I2" s="122" t="s">
        <v>3664</v>
      </c>
      <c r="P2" s="574">
        <f>'Formato 7 c)'!B7</f>
        <v>29148208.359999999</v>
      </c>
      <c r="Q2" s="574">
        <f>'Formato 7 c)'!C7</f>
        <v>14513744.699999999</v>
      </c>
      <c r="R2" s="574">
        <f>'Formato 7 c)'!D7</f>
        <v>14324886.66</v>
      </c>
      <c r="S2" s="574">
        <f>'Formato 7 c)'!E7</f>
        <v>13190449.289999999</v>
      </c>
      <c r="T2" s="574">
        <f>'Formato 7 c)'!F7</f>
        <v>12727687.83</v>
      </c>
      <c r="U2" s="574">
        <f>'Formato 7 c)'!G7</f>
        <v>6958830.4700000007</v>
      </c>
    </row>
    <row r="3" spans="1:21" x14ac:dyDescent="0.25">
      <c r="A3" s="122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122">
        <v>7</v>
      </c>
      <c r="C3" s="122">
        <v>3</v>
      </c>
      <c r="D3" s="122">
        <v>1</v>
      </c>
      <c r="J3" s="122" t="s">
        <v>57</v>
      </c>
      <c r="P3" s="574">
        <f>'Formato 7 c)'!B8</f>
        <v>0</v>
      </c>
      <c r="Q3" s="574">
        <f>'Formato 7 c)'!C8</f>
        <v>0</v>
      </c>
      <c r="R3" s="574">
        <f>'Formato 7 c)'!D8</f>
        <v>0</v>
      </c>
      <c r="S3" s="574">
        <f>'Formato 7 c)'!E8</f>
        <v>0</v>
      </c>
      <c r="T3" s="574">
        <f>'Formato 7 c)'!F8</f>
        <v>0</v>
      </c>
      <c r="U3" s="574">
        <f>'Formato 7 c)'!G8</f>
        <v>0</v>
      </c>
    </row>
    <row r="4" spans="1:21" x14ac:dyDescent="0.25">
      <c r="A4" s="122" t="str">
        <f t="shared" si="0"/>
        <v>7,3,1,0,0,0,0</v>
      </c>
      <c r="B4" s="122">
        <v>7</v>
      </c>
      <c r="C4" s="122">
        <v>3</v>
      </c>
      <c r="D4" s="122">
        <v>1</v>
      </c>
      <c r="J4" s="122" t="s">
        <v>58</v>
      </c>
      <c r="P4" s="574">
        <f>'Formato 7 c)'!B9</f>
        <v>0</v>
      </c>
      <c r="Q4" s="574">
        <f>'Formato 7 c)'!C9</f>
        <v>0</v>
      </c>
      <c r="R4" s="574">
        <f>'Formato 7 c)'!D9</f>
        <v>0</v>
      </c>
      <c r="S4" s="574">
        <f>'Formato 7 c)'!E9</f>
        <v>0</v>
      </c>
      <c r="T4" s="574">
        <f>'Formato 7 c)'!F9</f>
        <v>0</v>
      </c>
      <c r="U4" s="574">
        <f>'Formato 7 c)'!G9</f>
        <v>0</v>
      </c>
    </row>
    <row r="5" spans="1:21" x14ac:dyDescent="0.25">
      <c r="A5" s="122" t="str">
        <f t="shared" si="0"/>
        <v>7,3,1,0,0,0,0</v>
      </c>
      <c r="B5" s="122">
        <v>7</v>
      </c>
      <c r="C5" s="122">
        <v>3</v>
      </c>
      <c r="D5" s="122">
        <v>1</v>
      </c>
      <c r="J5" s="122" t="s">
        <v>59</v>
      </c>
      <c r="P5" s="574">
        <f>'Formato 7 c)'!B10</f>
        <v>0</v>
      </c>
      <c r="Q5" s="574">
        <f>'Formato 7 c)'!C10</f>
        <v>0</v>
      </c>
      <c r="R5" s="574">
        <f>'Formato 7 c)'!D10</f>
        <v>0</v>
      </c>
      <c r="S5" s="574">
        <f>'Formato 7 c)'!E10</f>
        <v>0</v>
      </c>
      <c r="T5" s="574">
        <f>'Formato 7 c)'!F10</f>
        <v>0</v>
      </c>
      <c r="U5" s="574">
        <f>'Formato 7 c)'!G10</f>
        <v>0</v>
      </c>
    </row>
    <row r="6" spans="1:21" x14ac:dyDescent="0.25">
      <c r="A6" s="122" t="str">
        <f t="shared" si="0"/>
        <v>7,3,1,0,0,0,0</v>
      </c>
      <c r="B6" s="122">
        <v>7</v>
      </c>
      <c r="C6" s="122">
        <v>3</v>
      </c>
      <c r="D6" s="122">
        <v>1</v>
      </c>
      <c r="J6" s="122" t="s">
        <v>60</v>
      </c>
      <c r="P6" s="574">
        <f>'Formato 7 c)'!B11</f>
        <v>0</v>
      </c>
      <c r="Q6" s="574">
        <f>'Formato 7 c)'!C11</f>
        <v>0</v>
      </c>
      <c r="R6" s="574">
        <f>'Formato 7 c)'!D11</f>
        <v>0</v>
      </c>
      <c r="S6" s="574">
        <f>'Formato 7 c)'!E11</f>
        <v>0</v>
      </c>
      <c r="T6" s="574">
        <f>'Formato 7 c)'!F11</f>
        <v>0</v>
      </c>
      <c r="U6" s="574">
        <f>'Formato 7 c)'!G11</f>
        <v>0</v>
      </c>
    </row>
    <row r="7" spans="1:21" x14ac:dyDescent="0.25">
      <c r="A7" s="122" t="str">
        <f t="shared" si="0"/>
        <v>7,3,1,0,0,0,0</v>
      </c>
      <c r="B7" s="122">
        <v>7</v>
      </c>
      <c r="C7" s="122">
        <v>3</v>
      </c>
      <c r="D7" s="122">
        <v>1</v>
      </c>
      <c r="J7" s="122" t="s">
        <v>61</v>
      </c>
      <c r="P7" s="574">
        <f>'Formato 7 c)'!B12</f>
        <v>0</v>
      </c>
      <c r="Q7" s="574">
        <f>'Formato 7 c)'!C12</f>
        <v>0</v>
      </c>
      <c r="R7" s="574">
        <f>'Formato 7 c)'!D12</f>
        <v>0</v>
      </c>
      <c r="S7" s="574">
        <f>'Formato 7 c)'!E12</f>
        <v>1438671.43</v>
      </c>
      <c r="T7" s="574">
        <f>'Formato 7 c)'!F12</f>
        <v>1160249.94</v>
      </c>
      <c r="U7" s="574">
        <f>'Formato 7 c)'!G12</f>
        <v>479870.17</v>
      </c>
    </row>
    <row r="8" spans="1:21" x14ac:dyDescent="0.25">
      <c r="A8" s="122" t="str">
        <f t="shared" si="0"/>
        <v>7,3,1,0,0,0,0</v>
      </c>
      <c r="B8" s="122">
        <v>7</v>
      </c>
      <c r="C8" s="122">
        <v>3</v>
      </c>
      <c r="D8" s="122">
        <v>1</v>
      </c>
      <c r="J8" s="122" t="s">
        <v>62</v>
      </c>
      <c r="P8" s="574">
        <f>'Formato 7 c)'!B13</f>
        <v>0</v>
      </c>
      <c r="Q8" s="574">
        <f>'Formato 7 c)'!C13</f>
        <v>0</v>
      </c>
      <c r="R8" s="574">
        <f>'Formato 7 c)'!D13</f>
        <v>0</v>
      </c>
      <c r="S8" s="574">
        <f>'Formato 7 c)'!E13</f>
        <v>0</v>
      </c>
      <c r="T8" s="574">
        <f>'Formato 7 c)'!F13</f>
        <v>0</v>
      </c>
      <c r="U8" s="574">
        <f>'Formato 7 c)'!G13</f>
        <v>0</v>
      </c>
    </row>
    <row r="9" spans="1:21" x14ac:dyDescent="0.25">
      <c r="A9" s="122" t="str">
        <f t="shared" si="0"/>
        <v>7,3,1,0,0,0,0</v>
      </c>
      <c r="B9" s="122">
        <v>7</v>
      </c>
      <c r="C9" s="122">
        <v>3</v>
      </c>
      <c r="D9" s="122">
        <v>1</v>
      </c>
      <c r="J9" s="122" t="s">
        <v>832</v>
      </c>
      <c r="P9" s="574">
        <f>'Formato 7 c)'!B14</f>
        <v>27367408.359999999</v>
      </c>
      <c r="Q9" s="574">
        <f>'Formato 7 c)'!C14</f>
        <v>14513744.699999999</v>
      </c>
      <c r="R9" s="574">
        <f>'Formato 7 c)'!D14</f>
        <v>14324886.66</v>
      </c>
      <c r="S9" s="574">
        <f>'Formato 7 c)'!E14</f>
        <v>11751777.859999999</v>
      </c>
      <c r="T9" s="574">
        <f>'Formato 7 c)'!F14</f>
        <v>9943848.9600000009</v>
      </c>
      <c r="U9" s="574">
        <f>'Formato 7 c)'!G14</f>
        <v>6090427.8200000003</v>
      </c>
    </row>
    <row r="10" spans="1:21" x14ac:dyDescent="0.25">
      <c r="A10" s="122" t="str">
        <f t="shared" si="0"/>
        <v>7,3,1,0,0,0,0</v>
      </c>
      <c r="B10" s="122">
        <v>7</v>
      </c>
      <c r="C10" s="122">
        <v>3</v>
      </c>
      <c r="D10" s="122">
        <v>1</v>
      </c>
      <c r="J10" s="122" t="s">
        <v>373</v>
      </c>
      <c r="P10" s="574">
        <f>'Formato 7 c)'!B15</f>
        <v>0</v>
      </c>
      <c r="Q10" s="574">
        <f>'Formato 7 c)'!C15</f>
        <v>0</v>
      </c>
      <c r="R10" s="574">
        <f>'Formato 7 c)'!D15</f>
        <v>0</v>
      </c>
      <c r="S10" s="574">
        <f>'Formato 7 c)'!E15</f>
        <v>0</v>
      </c>
      <c r="T10" s="574">
        <f>'Formato 7 c)'!F15</f>
        <v>0</v>
      </c>
      <c r="U10" s="574">
        <f>'Formato 7 c)'!G15</f>
        <v>0</v>
      </c>
    </row>
    <row r="11" spans="1:21" x14ac:dyDescent="0.25">
      <c r="A11" s="122" t="str">
        <f t="shared" si="0"/>
        <v>7,3,1,0,0,0,0</v>
      </c>
      <c r="B11" s="122">
        <v>7</v>
      </c>
      <c r="C11" s="122">
        <v>3</v>
      </c>
      <c r="D11" s="122">
        <v>1</v>
      </c>
      <c r="J11" s="122" t="s">
        <v>353</v>
      </c>
      <c r="P11" s="574">
        <f>'Formato 7 c)'!B16</f>
        <v>0</v>
      </c>
      <c r="Q11" s="574">
        <f>'Formato 7 c)'!C16</f>
        <v>0</v>
      </c>
      <c r="R11" s="574">
        <f>'Formato 7 c)'!D16</f>
        <v>0</v>
      </c>
      <c r="S11" s="574">
        <f>'Formato 7 c)'!E16</f>
        <v>0</v>
      </c>
      <c r="T11" s="574">
        <f>'Formato 7 c)'!F16</f>
        <v>0</v>
      </c>
      <c r="U11" s="574">
        <f>'Formato 7 c)'!G16</f>
        <v>0</v>
      </c>
    </row>
    <row r="12" spans="1:21" x14ac:dyDescent="0.25">
      <c r="A12" s="122" t="str">
        <f t="shared" si="0"/>
        <v>7,3,1,0,0,0,0</v>
      </c>
      <c r="B12" s="122">
        <v>7</v>
      </c>
      <c r="C12" s="122">
        <v>3</v>
      </c>
      <c r="D12" s="122">
        <v>1</v>
      </c>
      <c r="J12" s="122" t="s">
        <v>4054</v>
      </c>
      <c r="P12" s="574">
        <f>'Formato 7 c)'!B17</f>
        <v>1780800</v>
      </c>
      <c r="Q12" s="574">
        <f>'Formato 7 c)'!C17</f>
        <v>0</v>
      </c>
      <c r="R12" s="574">
        <f>'Formato 7 c)'!D17</f>
        <v>0</v>
      </c>
      <c r="S12" s="574">
        <f>'Formato 7 c)'!E17</f>
        <v>0</v>
      </c>
      <c r="T12" s="574">
        <f>'Formato 7 c)'!F17</f>
        <v>1623588.93</v>
      </c>
      <c r="U12" s="574">
        <f>'Formato 7 c)'!G17</f>
        <v>388532.47999999998</v>
      </c>
    </row>
    <row r="13" spans="1:21" x14ac:dyDescent="0.25">
      <c r="A13" s="122" t="str">
        <f t="shared" si="0"/>
        <v>7,3,1,0,0,0,0</v>
      </c>
      <c r="B13" s="122">
        <v>7</v>
      </c>
      <c r="C13" s="122">
        <v>3</v>
      </c>
      <c r="D13" s="122">
        <v>1</v>
      </c>
      <c r="J13" s="122" t="s">
        <v>80</v>
      </c>
      <c r="P13" s="574">
        <f>'Formato 7 c)'!B18</f>
        <v>0</v>
      </c>
      <c r="Q13" s="574">
        <f>'Formato 7 c)'!C18</f>
        <v>0</v>
      </c>
      <c r="R13" s="574">
        <f>'Formato 7 c)'!D18</f>
        <v>0</v>
      </c>
      <c r="S13" s="574">
        <f>'Formato 7 c)'!E18</f>
        <v>0</v>
      </c>
      <c r="T13" s="574">
        <f>'Formato 7 c)'!F18</f>
        <v>0</v>
      </c>
      <c r="U13" s="574">
        <f>'Formato 7 c)'!G18</f>
        <v>0</v>
      </c>
    </row>
    <row r="14" spans="1:21" x14ac:dyDescent="0.25">
      <c r="A14" s="122" t="str">
        <f t="shared" si="0"/>
        <v>7,3,1,0,0,0,0</v>
      </c>
      <c r="B14" s="122">
        <v>7</v>
      </c>
      <c r="C14" s="122">
        <v>3</v>
      </c>
      <c r="D14" s="122">
        <v>1</v>
      </c>
      <c r="J14" s="122" t="s">
        <v>3783</v>
      </c>
      <c r="P14" s="574">
        <f>'Formato 7 c)'!B19</f>
        <v>0</v>
      </c>
      <c r="Q14" s="574">
        <f>'Formato 7 c)'!C19</f>
        <v>0</v>
      </c>
      <c r="R14" s="574">
        <f>'Formato 7 c)'!D19</f>
        <v>0</v>
      </c>
      <c r="S14" s="574">
        <f>'Formato 7 c)'!E19</f>
        <v>0</v>
      </c>
      <c r="T14" s="574">
        <f>'Formato 7 c)'!F19</f>
        <v>0</v>
      </c>
      <c r="U14" s="574">
        <f>'Formato 7 c)'!G19</f>
        <v>0</v>
      </c>
    </row>
    <row r="15" spans="1:21" x14ac:dyDescent="0.25">
      <c r="A15" s="122" t="str">
        <f t="shared" si="0"/>
        <v>7,3,2,0,0,0,0</v>
      </c>
      <c r="B15" s="122">
        <v>7</v>
      </c>
      <c r="C15" s="122">
        <v>3</v>
      </c>
      <c r="D15" s="122">
        <v>2</v>
      </c>
      <c r="I15" s="122" t="s">
        <v>3665</v>
      </c>
      <c r="P15" s="574">
        <f>'Formato 7 c)'!B21</f>
        <v>296800</v>
      </c>
      <c r="Q15" s="574">
        <f>'Formato 7 c)'!C21</f>
        <v>0</v>
      </c>
      <c r="R15" s="574">
        <f>'Formato 7 c)'!D21</f>
        <v>0</v>
      </c>
      <c r="S15" s="574">
        <f>'Formato 7 c)'!E21</f>
        <v>0</v>
      </c>
      <c r="T15" s="574">
        <f>'Formato 7 c)'!F21</f>
        <v>0</v>
      </c>
      <c r="U15" s="574">
        <f>'Formato 7 c)'!G21</f>
        <v>0</v>
      </c>
    </row>
    <row r="16" spans="1:21" x14ac:dyDescent="0.25">
      <c r="A16" s="122" t="str">
        <f t="shared" si="0"/>
        <v>7,3,2,0,0,0,0</v>
      </c>
      <c r="B16" s="122">
        <v>7</v>
      </c>
      <c r="C16" s="122">
        <v>3</v>
      </c>
      <c r="D16" s="122">
        <v>2</v>
      </c>
      <c r="J16" s="122" t="s">
        <v>4</v>
      </c>
      <c r="P16" s="574">
        <f>'Formato 7 c)'!B22</f>
        <v>296800</v>
      </c>
      <c r="Q16" s="574">
        <f>'Formato 7 c)'!C22</f>
        <v>0</v>
      </c>
      <c r="R16" s="574">
        <f>'Formato 7 c)'!D22</f>
        <v>0</v>
      </c>
      <c r="S16" s="574">
        <f>'Formato 7 c)'!E22</f>
        <v>0</v>
      </c>
      <c r="T16" s="574">
        <f>'Formato 7 c)'!F22</f>
        <v>0</v>
      </c>
      <c r="U16" s="574">
        <f>'Formato 7 c)'!G22</f>
        <v>0</v>
      </c>
    </row>
    <row r="17" spans="1:21" x14ac:dyDescent="0.25">
      <c r="A17" s="122" t="str">
        <f t="shared" si="0"/>
        <v>7,3,2,0,0,0,0</v>
      </c>
      <c r="B17" s="122">
        <v>7</v>
      </c>
      <c r="C17" s="122">
        <v>3</v>
      </c>
      <c r="D17" s="122">
        <v>2</v>
      </c>
      <c r="J17" s="122" t="s">
        <v>80</v>
      </c>
      <c r="P17" s="574">
        <f>'Formato 7 c)'!B23</f>
        <v>0</v>
      </c>
      <c r="Q17" s="574">
        <f>'Formato 7 c)'!C23</f>
        <v>0</v>
      </c>
      <c r="R17" s="574">
        <f>'Formato 7 c)'!D23</f>
        <v>0</v>
      </c>
      <c r="S17" s="574">
        <f>'Formato 7 c)'!E23</f>
        <v>0</v>
      </c>
      <c r="T17" s="574">
        <f>'Formato 7 c)'!F23</f>
        <v>0</v>
      </c>
      <c r="U17" s="574">
        <f>'Formato 7 c)'!G23</f>
        <v>0</v>
      </c>
    </row>
    <row r="18" spans="1:21" x14ac:dyDescent="0.25">
      <c r="A18" s="122" t="str">
        <f t="shared" si="0"/>
        <v>7,3,2,0,0,0,0</v>
      </c>
      <c r="B18" s="122">
        <v>7</v>
      </c>
      <c r="C18" s="122">
        <v>3</v>
      </c>
      <c r="D18" s="122">
        <v>2</v>
      </c>
      <c r="J18" s="122" t="s">
        <v>375</v>
      </c>
      <c r="P18" s="574">
        <f>'Formato 7 c)'!B24</f>
        <v>0</v>
      </c>
      <c r="Q18" s="574">
        <f>'Formato 7 c)'!C24</f>
        <v>0</v>
      </c>
      <c r="R18" s="574">
        <f>'Formato 7 c)'!D24</f>
        <v>0</v>
      </c>
      <c r="S18" s="574">
        <f>'Formato 7 c)'!E24</f>
        <v>0</v>
      </c>
      <c r="T18" s="574">
        <f>'Formato 7 c)'!F24</f>
        <v>0</v>
      </c>
      <c r="U18" s="574">
        <f>'Formato 7 c)'!G24</f>
        <v>0</v>
      </c>
    </row>
    <row r="19" spans="1:21" x14ac:dyDescent="0.25">
      <c r="A19" s="122" t="str">
        <f t="shared" si="0"/>
        <v>7,3,2,0,0,0,0</v>
      </c>
      <c r="B19" s="122">
        <v>7</v>
      </c>
      <c r="C19" s="122">
        <v>3</v>
      </c>
      <c r="D19" s="122">
        <v>2</v>
      </c>
      <c r="J19" s="122" t="s">
        <v>3797</v>
      </c>
      <c r="P19" s="574">
        <f>'Formato 7 c)'!B25</f>
        <v>0</v>
      </c>
      <c r="Q19" s="574">
        <f>'Formato 7 c)'!C25</f>
        <v>0</v>
      </c>
      <c r="R19" s="574">
        <f>'Formato 7 c)'!D25</f>
        <v>0</v>
      </c>
      <c r="S19" s="574">
        <f>'Formato 7 c)'!E25</f>
        <v>0</v>
      </c>
      <c r="T19" s="574">
        <f>'Formato 7 c)'!F25</f>
        <v>0</v>
      </c>
      <c r="U19" s="574">
        <f>'Formato 7 c)'!G25</f>
        <v>0</v>
      </c>
    </row>
    <row r="20" spans="1:21" x14ac:dyDescent="0.25">
      <c r="A20" s="122" t="str">
        <f t="shared" si="0"/>
        <v>7,3,2,0,0,0,0</v>
      </c>
      <c r="B20" s="122">
        <v>7</v>
      </c>
      <c r="C20" s="122">
        <v>3</v>
      </c>
      <c r="D20" s="122">
        <v>2</v>
      </c>
      <c r="J20" s="122" t="s">
        <v>3798</v>
      </c>
      <c r="P20" s="574">
        <f>'Formato 7 c)'!B26</f>
        <v>0</v>
      </c>
      <c r="Q20" s="574">
        <f>'Formato 7 c)'!C26</f>
        <v>0</v>
      </c>
      <c r="R20" s="574">
        <f>'Formato 7 c)'!D26</f>
        <v>0</v>
      </c>
      <c r="S20" s="574">
        <f>'Formato 7 c)'!E26</f>
        <v>0</v>
      </c>
      <c r="T20" s="574">
        <f>'Formato 7 c)'!F26</f>
        <v>0</v>
      </c>
      <c r="U20" s="574">
        <f>'Formato 7 c)'!G26</f>
        <v>0</v>
      </c>
    </row>
    <row r="21" spans="1:21" x14ac:dyDescent="0.25">
      <c r="A21" s="122" t="str">
        <f t="shared" si="0"/>
        <v>7,3,3,0,0,0,0</v>
      </c>
      <c r="B21" s="122">
        <v>7</v>
      </c>
      <c r="C21" s="122">
        <v>3</v>
      </c>
      <c r="D21" s="122">
        <v>3</v>
      </c>
      <c r="I21" s="122" t="s">
        <v>551</v>
      </c>
      <c r="P21" s="574">
        <f>'Formato 7 c)'!B28</f>
        <v>5403284.3200000003</v>
      </c>
      <c r="Q21" s="574">
        <f>'Formato 7 c)'!C28</f>
        <v>0</v>
      </c>
      <c r="R21" s="574">
        <f>'Formato 7 c)'!D28</f>
        <v>1780540.15</v>
      </c>
      <c r="S21" s="574">
        <f>'Formato 7 c)'!E28</f>
        <v>0</v>
      </c>
      <c r="T21" s="574">
        <f>'Formato 7 c)'!F28</f>
        <v>0</v>
      </c>
      <c r="U21" s="574">
        <f>'Formato 7 c)'!G28</f>
        <v>0</v>
      </c>
    </row>
    <row r="22" spans="1:21" x14ac:dyDescent="0.25">
      <c r="A22" s="122" t="str">
        <f t="shared" si="0"/>
        <v>7,3,3,0,0,0,0</v>
      </c>
      <c r="B22" s="122">
        <v>7</v>
      </c>
      <c r="C22" s="122">
        <v>3</v>
      </c>
      <c r="D22" s="122">
        <v>3</v>
      </c>
      <c r="J22" s="122" t="s">
        <v>551</v>
      </c>
      <c r="P22" s="574">
        <f>'Formato 7 c)'!B29</f>
        <v>5403284.3200000003</v>
      </c>
      <c r="Q22" s="574">
        <f>'Formato 7 c)'!C29</f>
        <v>0</v>
      </c>
      <c r="R22" s="574">
        <f>'Formato 7 c)'!D29</f>
        <v>1780540.15</v>
      </c>
      <c r="S22" s="574">
        <f>'Formato 7 c)'!E29</f>
        <v>0</v>
      </c>
      <c r="T22" s="574">
        <f>'Formato 7 c)'!F29</f>
        <v>0</v>
      </c>
      <c r="U22" s="574">
        <f>'Formato 7 c)'!G29</f>
        <v>0</v>
      </c>
    </row>
    <row r="23" spans="1:21" x14ac:dyDescent="0.25">
      <c r="A23" s="122" t="str">
        <f t="shared" si="0"/>
        <v>7,3,4,0,0,0,0</v>
      </c>
      <c r="B23" s="122">
        <v>7</v>
      </c>
      <c r="C23" s="122">
        <v>3</v>
      </c>
      <c r="D23" s="122">
        <v>4</v>
      </c>
      <c r="I23" s="122" t="s">
        <v>4055</v>
      </c>
      <c r="P23" s="574">
        <f>'Formato 7 c)'!B31</f>
        <v>34848292.68</v>
      </c>
      <c r="Q23" s="574">
        <f>'Formato 7 c)'!C31</f>
        <v>14513744.699999999</v>
      </c>
      <c r="R23" s="574">
        <f>'Formato 7 c)'!D31</f>
        <v>16105426.810000001</v>
      </c>
      <c r="S23" s="574">
        <f>'Formato 7 c)'!E31</f>
        <v>13190449.289999999</v>
      </c>
      <c r="T23" s="574">
        <f>'Formato 7 c)'!F31</f>
        <v>12727687.83</v>
      </c>
      <c r="U23" s="574">
        <f>'Formato 7 c)'!G31</f>
        <v>6958830.4700000007</v>
      </c>
    </row>
    <row r="24" spans="1:21" x14ac:dyDescent="0.25">
      <c r="A24" s="122" t="str">
        <f t="shared" si="0"/>
        <v>7,3,5,0,0,0,0</v>
      </c>
      <c r="B24" s="122">
        <v>7</v>
      </c>
      <c r="C24" s="122">
        <v>3</v>
      </c>
      <c r="D24" s="122">
        <v>5</v>
      </c>
      <c r="I24" s="122" t="s">
        <v>3754</v>
      </c>
      <c r="P24" s="574">
        <f>'Formato 7 c)'!B33</f>
        <v>0</v>
      </c>
      <c r="Q24" s="574">
        <f>'Formato 7 c)'!C33</f>
        <v>0</v>
      </c>
      <c r="R24" s="574">
        <f>'Formato 7 c)'!D33</f>
        <v>0</v>
      </c>
      <c r="S24" s="574">
        <f>'Formato 7 c)'!E33</f>
        <v>0</v>
      </c>
      <c r="T24" s="574">
        <f>'Formato 7 c)'!F33</f>
        <v>0</v>
      </c>
      <c r="U24" s="574">
        <f>'Formato 7 c)'!G33</f>
        <v>0</v>
      </c>
    </row>
    <row r="25" spans="1:21" x14ac:dyDescent="0.25">
      <c r="A25" s="122" t="str">
        <f t="shared" si="0"/>
        <v>7,3,5,0,0,0,0</v>
      </c>
      <c r="B25" s="122">
        <v>7</v>
      </c>
      <c r="C25" s="122">
        <v>3</v>
      </c>
      <c r="D25" s="122">
        <v>5</v>
      </c>
      <c r="J25" s="122" t="s">
        <v>4007</v>
      </c>
      <c r="P25" s="574">
        <f>'Formato 7 c)'!B34</f>
        <v>0</v>
      </c>
      <c r="Q25" s="574">
        <f>'Formato 7 c)'!C34</f>
        <v>0</v>
      </c>
      <c r="R25" s="574">
        <f>'Formato 7 c)'!D34</f>
        <v>0</v>
      </c>
      <c r="S25" s="574">
        <f>'Formato 7 c)'!E34</f>
        <v>0</v>
      </c>
      <c r="T25" s="574">
        <f>'Formato 7 c)'!F34</f>
        <v>0</v>
      </c>
      <c r="U25" s="574">
        <f>'Formato 7 c)'!G34</f>
        <v>0</v>
      </c>
    </row>
    <row r="26" spans="1:21" x14ac:dyDescent="0.25">
      <c r="A26" s="122" t="str">
        <f t="shared" si="0"/>
        <v>7,3,5,0,0,0,0</v>
      </c>
      <c r="B26" s="122">
        <v>7</v>
      </c>
      <c r="C26" s="122">
        <v>3</v>
      </c>
      <c r="D26" s="122">
        <v>5</v>
      </c>
      <c r="J26" s="122" t="s">
        <v>4056</v>
      </c>
      <c r="P26" s="574">
        <f>'Formato 7 c)'!B35</f>
        <v>0</v>
      </c>
      <c r="Q26" s="574">
        <f>'Formato 7 c)'!C35</f>
        <v>0</v>
      </c>
      <c r="R26" s="574">
        <f>'Formato 7 c)'!D35</f>
        <v>0</v>
      </c>
      <c r="S26" s="574">
        <f>'Formato 7 c)'!E35</f>
        <v>0</v>
      </c>
      <c r="T26" s="574">
        <f>'Formato 7 c)'!F35</f>
        <v>0</v>
      </c>
      <c r="U26" s="574">
        <f>'Formato 7 c)'!G35</f>
        <v>0</v>
      </c>
    </row>
    <row r="27" spans="1:21" x14ac:dyDescent="0.25">
      <c r="A27" s="122" t="str">
        <f t="shared" si="0"/>
        <v>7,3,5,0,0,0,0</v>
      </c>
      <c r="B27" s="122">
        <v>7</v>
      </c>
      <c r="C27" s="122">
        <v>3</v>
      </c>
      <c r="D27" s="122">
        <v>5</v>
      </c>
      <c r="J27" s="122" t="s">
        <v>726</v>
      </c>
      <c r="P27" s="574">
        <f>'Formato 7 c)'!B36</f>
        <v>0</v>
      </c>
      <c r="Q27" s="574">
        <f>'Formato 7 c)'!C36</f>
        <v>0</v>
      </c>
      <c r="R27" s="574">
        <f>'Formato 7 c)'!D36</f>
        <v>0</v>
      </c>
      <c r="S27" s="574">
        <f>'Formato 7 c)'!E36</f>
        <v>0</v>
      </c>
      <c r="T27" s="574">
        <f>'Formato 7 c)'!F36</f>
        <v>0</v>
      </c>
      <c r="U27" s="574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648F-93D9-4178-83C5-73FE1A371D50}">
  <sheetPr codeName="Hoja13">
    <pageSetUpPr fitToPage="1"/>
  </sheetPr>
  <dimension ref="A1:G33"/>
  <sheetViews>
    <sheetView showGridLines="0" zoomScale="90" zoomScaleNormal="90" workbookViewId="0">
      <selection activeCell="G13" sqref="G13"/>
    </sheetView>
  </sheetViews>
  <sheetFormatPr baseColWidth="10" defaultColWidth="0" defaultRowHeight="15" customHeight="1" zeroHeight="1" x14ac:dyDescent="0.25"/>
  <cols>
    <col min="1" max="1" width="81" style="122" customWidth="1"/>
    <col min="2" max="7" width="24.1640625" style="122" customWidth="1"/>
    <col min="8" max="16384" width="12.6640625" style="122" hidden="1"/>
  </cols>
  <sheetData>
    <row r="1" spans="1:7" s="590" customFormat="1" ht="37.5" customHeight="1" x14ac:dyDescent="0.2">
      <c r="A1" s="872" t="s">
        <v>4057</v>
      </c>
      <c r="B1" s="872"/>
      <c r="C1" s="872"/>
      <c r="D1" s="872"/>
      <c r="E1" s="872"/>
      <c r="F1" s="872"/>
      <c r="G1" s="872"/>
    </row>
    <row r="2" spans="1:7" x14ac:dyDescent="0.25">
      <c r="A2" s="854" t="str">
        <f>ENTIDAD</f>
        <v>Municipio de Irapuato, Gobierno del Estado de Guanajuato</v>
      </c>
      <c r="B2" s="855"/>
      <c r="C2" s="855"/>
      <c r="D2" s="855"/>
      <c r="E2" s="855"/>
      <c r="F2" s="855"/>
      <c r="G2" s="856"/>
    </row>
    <row r="3" spans="1:7" x14ac:dyDescent="0.25">
      <c r="A3" s="857" t="s">
        <v>4058</v>
      </c>
      <c r="B3" s="858"/>
      <c r="C3" s="858"/>
      <c r="D3" s="858"/>
      <c r="E3" s="858"/>
      <c r="F3" s="858"/>
      <c r="G3" s="859"/>
    </row>
    <row r="4" spans="1:7" x14ac:dyDescent="0.25">
      <c r="A4" s="863" t="s">
        <v>3383</v>
      </c>
      <c r="B4" s="864"/>
      <c r="C4" s="864"/>
      <c r="D4" s="864"/>
      <c r="E4" s="864"/>
      <c r="F4" s="864"/>
      <c r="G4" s="865"/>
    </row>
    <row r="5" spans="1:7" x14ac:dyDescent="0.25">
      <c r="A5" s="891" t="s">
        <v>4010</v>
      </c>
      <c r="B5" s="887" t="str">
        <f>ANIO5R</f>
        <v>2015 ¹ (c)</v>
      </c>
      <c r="C5" s="887" t="str">
        <f>ANIO4R</f>
        <v>2016 ¹ (c)</v>
      </c>
      <c r="D5" s="887" t="str">
        <f>ANIO3R</f>
        <v>2017 ¹ (c)</v>
      </c>
      <c r="E5" s="887" t="str">
        <f>ANIO2R</f>
        <v>2018 ¹ (c)</v>
      </c>
      <c r="F5" s="887" t="str">
        <f>ANIO1R</f>
        <v>2019 ¹ (c)</v>
      </c>
      <c r="G5" s="664">
        <f>ANIO_INFORME</f>
        <v>2020</v>
      </c>
    </row>
    <row r="6" spans="1:7" ht="32.1" customHeight="1" x14ac:dyDescent="0.25">
      <c r="A6" s="892"/>
      <c r="B6" s="888"/>
      <c r="C6" s="888"/>
      <c r="D6" s="888"/>
      <c r="E6" s="888"/>
      <c r="F6" s="888"/>
      <c r="G6" s="665" t="s">
        <v>4059</v>
      </c>
    </row>
    <row r="7" spans="1:7" x14ac:dyDescent="0.25">
      <c r="A7" s="621" t="s">
        <v>4060</v>
      </c>
      <c r="B7" s="641">
        <f>SUM(B8:B16)</f>
        <v>39061272.640000001</v>
      </c>
      <c r="C7" s="641">
        <f t="shared" ref="C7:G7" si="0">SUM(C8:C16)</f>
        <v>18635690.52</v>
      </c>
      <c r="D7" s="641">
        <f t="shared" si="0"/>
        <v>35121100</v>
      </c>
      <c r="E7" s="641">
        <f t="shared" si="0"/>
        <v>512272.39</v>
      </c>
      <c r="F7" s="641">
        <f t="shared" si="0"/>
        <v>512272.39</v>
      </c>
      <c r="G7" s="641">
        <f t="shared" si="0"/>
        <v>9836921.8099999987</v>
      </c>
    </row>
    <row r="8" spans="1:7" x14ac:dyDescent="0.25">
      <c r="A8" s="601" t="s">
        <v>4012</v>
      </c>
      <c r="B8" s="554">
        <v>7985534.2000000002</v>
      </c>
      <c r="C8" s="554">
        <v>0</v>
      </c>
      <c r="D8" s="554">
        <v>7985534.2000000002</v>
      </c>
      <c r="E8" s="554">
        <v>436592.14</v>
      </c>
      <c r="F8" s="554">
        <v>436592.14</v>
      </c>
      <c r="G8" s="558">
        <v>6317689.21</v>
      </c>
    </row>
    <row r="9" spans="1:7" x14ac:dyDescent="0.25">
      <c r="A9" s="601" t="s">
        <v>4013</v>
      </c>
      <c r="B9" s="554">
        <v>376500</v>
      </c>
      <c r="C9" s="554">
        <v>0</v>
      </c>
      <c r="D9" s="554">
        <v>376500</v>
      </c>
      <c r="E9" s="554">
        <v>10000</v>
      </c>
      <c r="F9" s="554">
        <v>10000</v>
      </c>
      <c r="G9" s="558">
        <v>146160.68</v>
      </c>
    </row>
    <row r="10" spans="1:7" x14ac:dyDescent="0.25">
      <c r="A10" s="601" t="s">
        <v>4014</v>
      </c>
      <c r="B10" s="554">
        <v>1895300</v>
      </c>
      <c r="C10" s="554">
        <v>0</v>
      </c>
      <c r="D10" s="554">
        <v>1895300</v>
      </c>
      <c r="E10" s="554">
        <v>58936.25</v>
      </c>
      <c r="F10" s="554">
        <v>58936.25</v>
      </c>
      <c r="G10" s="558">
        <v>661343.01</v>
      </c>
    </row>
    <row r="11" spans="1:7" x14ac:dyDescent="0.25">
      <c r="A11" s="601" t="s">
        <v>4015</v>
      </c>
      <c r="B11" s="554">
        <v>0</v>
      </c>
      <c r="C11" s="554">
        <v>0</v>
      </c>
      <c r="D11" s="554">
        <v>0</v>
      </c>
      <c r="E11" s="554">
        <v>0</v>
      </c>
      <c r="F11" s="554">
        <v>0</v>
      </c>
      <c r="G11" s="554"/>
    </row>
    <row r="12" spans="1:7" x14ac:dyDescent="0.25">
      <c r="A12" s="601" t="s">
        <v>4016</v>
      </c>
      <c r="B12" s="554">
        <v>108000</v>
      </c>
      <c r="C12" s="554">
        <v>0</v>
      </c>
      <c r="D12" s="554">
        <v>108000</v>
      </c>
      <c r="E12" s="554">
        <v>6744</v>
      </c>
      <c r="F12" s="554">
        <v>6744</v>
      </c>
      <c r="G12" s="558">
        <v>25643.1</v>
      </c>
    </row>
    <row r="13" spans="1:7" x14ac:dyDescent="0.25">
      <c r="A13" s="601" t="s">
        <v>4017</v>
      </c>
      <c r="B13" s="554">
        <v>23755765.800000001</v>
      </c>
      <c r="C13" s="554">
        <v>0</v>
      </c>
      <c r="D13" s="554">
        <v>23755765.800000001</v>
      </c>
      <c r="E13" s="554">
        <v>0</v>
      </c>
      <c r="F13" s="554">
        <v>0</v>
      </c>
      <c r="G13" s="558">
        <v>2686085.81</v>
      </c>
    </row>
    <row r="14" spans="1:7" x14ac:dyDescent="0.25">
      <c r="A14" s="601" t="s">
        <v>4018</v>
      </c>
      <c r="B14" s="554">
        <v>1000000</v>
      </c>
      <c r="C14" s="554">
        <v>0</v>
      </c>
      <c r="D14" s="554">
        <v>1000000</v>
      </c>
      <c r="E14" s="554">
        <v>0</v>
      </c>
      <c r="F14" s="554">
        <v>0</v>
      </c>
      <c r="G14" s="558">
        <v>0</v>
      </c>
    </row>
    <row r="15" spans="1:7" x14ac:dyDescent="0.25">
      <c r="A15" s="601" t="s">
        <v>4019</v>
      </c>
      <c r="B15" s="554">
        <v>0</v>
      </c>
      <c r="C15" s="554">
        <v>0</v>
      </c>
      <c r="D15" s="554">
        <v>0</v>
      </c>
      <c r="E15" s="554">
        <v>0</v>
      </c>
      <c r="F15" s="554">
        <v>0</v>
      </c>
      <c r="G15" s="554"/>
    </row>
    <row r="16" spans="1:7" x14ac:dyDescent="0.25">
      <c r="A16" s="601" t="s">
        <v>4020</v>
      </c>
      <c r="B16" s="554">
        <v>3940172.64</v>
      </c>
      <c r="C16" s="554">
        <v>18635690.52</v>
      </c>
      <c r="D16" s="554">
        <v>0</v>
      </c>
      <c r="E16" s="554">
        <v>0</v>
      </c>
      <c r="F16" s="554">
        <v>0</v>
      </c>
      <c r="G16" s="554">
        <v>0</v>
      </c>
    </row>
    <row r="17" spans="1:7" x14ac:dyDescent="0.25">
      <c r="A17" s="551"/>
      <c r="B17" s="551"/>
      <c r="C17" s="551"/>
      <c r="D17" s="551"/>
      <c r="E17" s="551"/>
      <c r="F17" s="551"/>
      <c r="G17" s="551"/>
    </row>
    <row r="18" spans="1:7" x14ac:dyDescent="0.25">
      <c r="A18" s="561" t="s">
        <v>4061</v>
      </c>
      <c r="B18" s="562">
        <f>SUM(B19:B27)</f>
        <v>4645409.68</v>
      </c>
      <c r="C18" s="562">
        <f t="shared" ref="C18:G18" si="1">SUM(C19:C27)</f>
        <v>1780800</v>
      </c>
      <c r="D18" s="562">
        <f t="shared" si="1"/>
        <v>0</v>
      </c>
      <c r="E18" s="562">
        <f t="shared" si="1"/>
        <v>0</v>
      </c>
      <c r="F18" s="562">
        <f t="shared" si="1"/>
        <v>0</v>
      </c>
      <c r="G18" s="562">
        <f t="shared" si="1"/>
        <v>0</v>
      </c>
    </row>
    <row r="19" spans="1:7" x14ac:dyDescent="0.25">
      <c r="A19" s="601" t="s">
        <v>4012</v>
      </c>
      <c r="B19" s="554">
        <v>0</v>
      </c>
      <c r="C19" s="554">
        <v>0</v>
      </c>
      <c r="D19" s="554">
        <v>0</v>
      </c>
      <c r="E19" s="554">
        <v>0</v>
      </c>
      <c r="F19" s="554">
        <v>0</v>
      </c>
      <c r="G19" s="554">
        <v>0</v>
      </c>
    </row>
    <row r="20" spans="1:7" x14ac:dyDescent="0.25">
      <c r="A20" s="601" t="s">
        <v>4013</v>
      </c>
      <c r="B20" s="554">
        <v>0</v>
      </c>
      <c r="C20" s="554">
        <v>0</v>
      </c>
      <c r="D20" s="554">
        <v>0</v>
      </c>
      <c r="E20" s="554">
        <v>0</v>
      </c>
      <c r="F20" s="554">
        <v>0</v>
      </c>
      <c r="G20" s="554">
        <v>0</v>
      </c>
    </row>
    <row r="21" spans="1:7" x14ac:dyDescent="0.25">
      <c r="A21" s="601" t="s">
        <v>4014</v>
      </c>
      <c r="B21" s="554">
        <v>0</v>
      </c>
      <c r="C21" s="554">
        <v>0</v>
      </c>
      <c r="D21" s="554">
        <v>0</v>
      </c>
      <c r="E21" s="554">
        <v>0</v>
      </c>
      <c r="F21" s="554">
        <v>0</v>
      </c>
      <c r="G21" s="554">
        <v>0</v>
      </c>
    </row>
    <row r="22" spans="1:7" x14ac:dyDescent="0.25">
      <c r="A22" s="601" t="s">
        <v>4015</v>
      </c>
      <c r="B22" s="554">
        <v>4645409.68</v>
      </c>
      <c r="C22" s="554">
        <v>0</v>
      </c>
      <c r="D22" s="554">
        <v>0</v>
      </c>
      <c r="E22" s="554">
        <v>0</v>
      </c>
      <c r="F22" s="554">
        <v>0</v>
      </c>
      <c r="G22" s="554">
        <v>0</v>
      </c>
    </row>
    <row r="23" spans="1:7" x14ac:dyDescent="0.25">
      <c r="A23" s="601" t="s">
        <v>4016</v>
      </c>
      <c r="B23" s="554">
        <v>0</v>
      </c>
      <c r="C23" s="554">
        <v>0</v>
      </c>
      <c r="D23" s="554">
        <v>0</v>
      </c>
      <c r="E23" s="554">
        <v>0</v>
      </c>
      <c r="F23" s="554">
        <v>0</v>
      </c>
      <c r="G23" s="554">
        <v>0</v>
      </c>
    </row>
    <row r="24" spans="1:7" x14ac:dyDescent="0.25">
      <c r="A24" s="601" t="s">
        <v>4017</v>
      </c>
      <c r="B24" s="554">
        <v>0</v>
      </c>
      <c r="C24" s="554">
        <v>1780800</v>
      </c>
      <c r="D24" s="554">
        <v>0</v>
      </c>
      <c r="E24" s="554">
        <v>0</v>
      </c>
      <c r="F24" s="554">
        <v>0</v>
      </c>
      <c r="G24" s="554">
        <v>0</v>
      </c>
    </row>
    <row r="25" spans="1:7" x14ac:dyDescent="0.25">
      <c r="A25" s="601" t="s">
        <v>4018</v>
      </c>
      <c r="B25" s="554">
        <v>0</v>
      </c>
      <c r="C25" s="554">
        <v>0</v>
      </c>
      <c r="D25" s="554">
        <v>0</v>
      </c>
      <c r="E25" s="554">
        <v>0</v>
      </c>
      <c r="F25" s="554">
        <v>0</v>
      </c>
      <c r="G25" s="554">
        <v>0</v>
      </c>
    </row>
    <row r="26" spans="1:7" x14ac:dyDescent="0.25">
      <c r="A26" s="601" t="s">
        <v>4022</v>
      </c>
      <c r="B26" s="554">
        <v>0</v>
      </c>
      <c r="C26" s="554">
        <v>0</v>
      </c>
      <c r="D26" s="554">
        <v>0</v>
      </c>
      <c r="E26" s="554">
        <v>0</v>
      </c>
      <c r="F26" s="554">
        <v>0</v>
      </c>
      <c r="G26" s="554">
        <v>0</v>
      </c>
    </row>
    <row r="27" spans="1:7" x14ac:dyDescent="0.25">
      <c r="A27" s="601" t="s">
        <v>4020</v>
      </c>
      <c r="B27" s="554">
        <v>0</v>
      </c>
      <c r="C27" s="554">
        <v>0</v>
      </c>
      <c r="D27" s="554">
        <v>0</v>
      </c>
      <c r="E27" s="554">
        <v>0</v>
      </c>
      <c r="F27" s="554">
        <v>0</v>
      </c>
      <c r="G27" s="554">
        <v>0</v>
      </c>
    </row>
    <row r="28" spans="1:7" x14ac:dyDescent="0.25">
      <c r="A28" s="551"/>
      <c r="B28" s="551"/>
      <c r="C28" s="551"/>
      <c r="D28" s="551"/>
      <c r="E28" s="551"/>
      <c r="F28" s="551"/>
      <c r="G28" s="551"/>
    </row>
    <row r="29" spans="1:7" x14ac:dyDescent="0.25">
      <c r="A29" s="561" t="s">
        <v>4062</v>
      </c>
      <c r="B29" s="554">
        <f>B7+B18</f>
        <v>43706682.32</v>
      </c>
      <c r="C29" s="554">
        <f t="shared" ref="C29:G29" si="2">C7+C18</f>
        <v>20416490.52</v>
      </c>
      <c r="D29" s="554">
        <f t="shared" si="2"/>
        <v>35121100</v>
      </c>
      <c r="E29" s="554">
        <f t="shared" si="2"/>
        <v>512272.39</v>
      </c>
      <c r="F29" s="554">
        <f t="shared" si="2"/>
        <v>512272.39</v>
      </c>
      <c r="G29" s="554">
        <f t="shared" si="2"/>
        <v>9836921.8099999987</v>
      </c>
    </row>
    <row r="30" spans="1:7" x14ac:dyDescent="0.25">
      <c r="A30" s="598"/>
      <c r="B30" s="598"/>
      <c r="C30" s="598"/>
      <c r="D30" s="598"/>
      <c r="E30" s="598"/>
      <c r="F30" s="598"/>
      <c r="G30" s="598"/>
    </row>
    <row r="31" spans="1:7" x14ac:dyDescent="0.25">
      <c r="A31" s="541"/>
    </row>
    <row r="32" spans="1:7" x14ac:dyDescent="0.25">
      <c r="A32" s="886" t="s">
        <v>4051</v>
      </c>
      <c r="B32" s="886"/>
      <c r="C32" s="886"/>
      <c r="D32" s="886"/>
      <c r="E32" s="886"/>
      <c r="F32" s="886"/>
      <c r="G32" s="886"/>
    </row>
    <row r="33" spans="1:7" x14ac:dyDescent="0.25">
      <c r="A33" s="886" t="s">
        <v>4052</v>
      </c>
      <c r="B33" s="886"/>
      <c r="C33" s="886"/>
      <c r="D33" s="886"/>
      <c r="E33" s="886"/>
      <c r="F33" s="886"/>
      <c r="G33" s="886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4400-000000000000}"/>
    <dataValidation allowBlank="1" showInputMessage="1" showErrorMessage="1" prompt="Año 2 (c)" sqref="E5:E6" xr:uid="{00000000-0002-0000-4400-000001000000}"/>
    <dataValidation allowBlank="1" showInputMessage="1" showErrorMessage="1" prompt="Año 3 (c)" sqref="D5:D6" xr:uid="{00000000-0002-0000-4400-000002000000}"/>
    <dataValidation allowBlank="1" showInputMessage="1" showErrorMessage="1" prompt="Año 4 (c)" sqref="C5:C6" xr:uid="{00000000-0002-0000-4400-000003000000}"/>
    <dataValidation allowBlank="1" showInputMessage="1" showErrorMessage="1" prompt="Año 5 (c)" sqref="B5:B6" xr:uid="{00000000-0002-0000-4400-000004000000}"/>
    <dataValidation type="decimal" allowBlank="1" showInputMessage="1" showErrorMessage="1" sqref="B7:G29" xr:uid="{00000000-0002-0000-44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44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5F1B-2987-4ED3-AE49-580A01B8566D}">
  <sheetPr codeName="Hoja24"/>
  <dimension ref="A1:U25"/>
  <sheetViews>
    <sheetView workbookViewId="0">
      <selection activeCell="O25" sqref="O25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11.6640625" style="122" bestFit="1" customWidth="1"/>
    <col min="22" max="22" width="24.1640625" style="122" bestFit="1" customWidth="1"/>
    <col min="23" max="23" width="17.5" style="122" bestFit="1" customWidth="1"/>
    <col min="24" max="24" width="31.83203125" style="122" bestFit="1" customWidth="1"/>
    <col min="25" max="25" width="18.6640625" style="122" bestFit="1" customWidth="1"/>
    <col min="26" max="26" width="13.33203125" style="122" customWidth="1"/>
    <col min="27" max="16384" width="13.33203125" style="122"/>
  </cols>
  <sheetData>
    <row r="1" spans="1:21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122" t="s">
        <v>4002</v>
      </c>
      <c r="Q1" s="122" t="s">
        <v>4001</v>
      </c>
      <c r="R1" s="122" t="s">
        <v>4000</v>
      </c>
      <c r="S1" s="122" t="s">
        <v>3999</v>
      </c>
      <c r="T1" s="122" t="s">
        <v>3998</v>
      </c>
      <c r="U1" s="122" t="s">
        <v>4053</v>
      </c>
    </row>
    <row r="2" spans="1:21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122">
        <v>7</v>
      </c>
      <c r="C2" s="122">
        <v>4</v>
      </c>
      <c r="D2" s="122">
        <v>1</v>
      </c>
      <c r="I2" s="122" t="s">
        <v>3668</v>
      </c>
      <c r="P2" s="574">
        <f>'Formato 7 d)'!B7</f>
        <v>39061272.640000001</v>
      </c>
      <c r="Q2" s="574">
        <f>'Formato 7 d)'!C7</f>
        <v>18635690.52</v>
      </c>
      <c r="R2" s="574">
        <f>'Formato 7 d)'!D7</f>
        <v>35121100</v>
      </c>
      <c r="S2" s="574">
        <f>'Formato 7 d)'!E7</f>
        <v>512272.39</v>
      </c>
      <c r="T2" s="574">
        <f>'Formato 7 d)'!F7</f>
        <v>512272.39</v>
      </c>
      <c r="U2" s="574">
        <f>'Formato 7 d)'!G7</f>
        <v>9836921.8099999987</v>
      </c>
    </row>
    <row r="3" spans="1:21" x14ac:dyDescent="0.25">
      <c r="A3" s="122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122">
        <v>7</v>
      </c>
      <c r="C3" s="122">
        <v>4</v>
      </c>
      <c r="D3" s="122">
        <v>1</v>
      </c>
      <c r="E3" s="122">
        <v>1</v>
      </c>
      <c r="J3" s="122" t="s">
        <v>67</v>
      </c>
      <c r="P3" s="574">
        <f>'Formato 7 d)'!B8</f>
        <v>7985534.2000000002</v>
      </c>
      <c r="Q3" s="574">
        <f>'Formato 7 d)'!C8</f>
        <v>0</v>
      </c>
      <c r="R3" s="574">
        <f>'Formato 7 d)'!D8</f>
        <v>7985534.2000000002</v>
      </c>
      <c r="S3" s="574">
        <f>'Formato 7 d)'!E8</f>
        <v>436592.14</v>
      </c>
      <c r="T3" s="574">
        <f>'Formato 7 d)'!F8</f>
        <v>436592.14</v>
      </c>
      <c r="U3" s="574">
        <f>'Formato 7 d)'!G8</f>
        <v>6317689.21</v>
      </c>
    </row>
    <row r="4" spans="1:21" x14ac:dyDescent="0.25">
      <c r="A4" s="122" t="str">
        <f t="shared" si="0"/>
        <v>7,4,1,2,0,0,0</v>
      </c>
      <c r="B4" s="122">
        <v>7</v>
      </c>
      <c r="C4" s="122">
        <v>4</v>
      </c>
      <c r="D4" s="122">
        <v>1</v>
      </c>
      <c r="E4" s="122">
        <v>2</v>
      </c>
      <c r="J4" s="122" t="s">
        <v>68</v>
      </c>
      <c r="P4" s="574">
        <f>'Formato 7 d)'!B9</f>
        <v>376500</v>
      </c>
      <c r="Q4" s="574">
        <f>'Formato 7 d)'!C9</f>
        <v>0</v>
      </c>
      <c r="R4" s="574">
        <f>'Formato 7 d)'!D9</f>
        <v>376500</v>
      </c>
      <c r="S4" s="574">
        <f>'Formato 7 d)'!E9</f>
        <v>10000</v>
      </c>
      <c r="T4" s="574">
        <f>'Formato 7 d)'!F9</f>
        <v>10000</v>
      </c>
      <c r="U4" s="574">
        <f>'Formato 7 d)'!G9</f>
        <v>146160.68</v>
      </c>
    </row>
    <row r="5" spans="1:21" x14ac:dyDescent="0.25">
      <c r="A5" s="122" t="str">
        <f t="shared" si="0"/>
        <v>7,4,1,3,0,0,0</v>
      </c>
      <c r="B5" s="122">
        <v>7</v>
      </c>
      <c r="C5" s="122">
        <v>4</v>
      </c>
      <c r="D5" s="122">
        <v>1</v>
      </c>
      <c r="E5" s="122">
        <v>3</v>
      </c>
      <c r="J5" s="122" t="s">
        <v>69</v>
      </c>
      <c r="P5" s="574">
        <f>'Formato 7 d)'!B10</f>
        <v>1895300</v>
      </c>
      <c r="Q5" s="574">
        <f>'Formato 7 d)'!C10</f>
        <v>0</v>
      </c>
      <c r="R5" s="574">
        <f>'Formato 7 d)'!D10</f>
        <v>1895300</v>
      </c>
      <c r="S5" s="574">
        <f>'Formato 7 d)'!E10</f>
        <v>58936.25</v>
      </c>
      <c r="T5" s="574">
        <f>'Formato 7 d)'!F10</f>
        <v>58936.25</v>
      </c>
      <c r="U5" s="574">
        <f>'Formato 7 d)'!G10</f>
        <v>661343.01</v>
      </c>
    </row>
    <row r="6" spans="1:21" x14ac:dyDescent="0.25">
      <c r="A6" s="122" t="str">
        <f t="shared" si="0"/>
        <v>7,4,1,4,0,0,0</v>
      </c>
      <c r="B6" s="122">
        <v>7</v>
      </c>
      <c r="C6" s="122">
        <v>4</v>
      </c>
      <c r="D6" s="122">
        <v>1</v>
      </c>
      <c r="E6" s="122">
        <v>4</v>
      </c>
      <c r="J6" s="122" t="s">
        <v>680</v>
      </c>
      <c r="P6" s="574">
        <f>'Formato 7 d)'!B11</f>
        <v>0</v>
      </c>
      <c r="Q6" s="574">
        <f>'Formato 7 d)'!C11</f>
        <v>0</v>
      </c>
      <c r="R6" s="574">
        <f>'Formato 7 d)'!D11</f>
        <v>0</v>
      </c>
      <c r="S6" s="574">
        <f>'Formato 7 d)'!E11</f>
        <v>0</v>
      </c>
      <c r="T6" s="574">
        <f>'Formato 7 d)'!F11</f>
        <v>0</v>
      </c>
      <c r="U6" s="574">
        <f>'Formato 7 d)'!G11</f>
        <v>0</v>
      </c>
    </row>
    <row r="7" spans="1:21" x14ac:dyDescent="0.25">
      <c r="A7" s="122" t="str">
        <f t="shared" si="0"/>
        <v>7,4,1,5,0,0,0</v>
      </c>
      <c r="B7" s="122">
        <v>7</v>
      </c>
      <c r="C7" s="122">
        <v>4</v>
      </c>
      <c r="D7" s="122">
        <v>1</v>
      </c>
      <c r="E7" s="122">
        <v>5</v>
      </c>
      <c r="J7" s="122" t="s">
        <v>834</v>
      </c>
      <c r="P7" s="574">
        <f>'Formato 7 d)'!B12</f>
        <v>108000</v>
      </c>
      <c r="Q7" s="574">
        <f>'Formato 7 d)'!C12</f>
        <v>0</v>
      </c>
      <c r="R7" s="574">
        <f>'Formato 7 d)'!D12</f>
        <v>108000</v>
      </c>
      <c r="S7" s="574">
        <f>'Formato 7 d)'!E12</f>
        <v>6744</v>
      </c>
      <c r="T7" s="574">
        <f>'Formato 7 d)'!F12</f>
        <v>6744</v>
      </c>
      <c r="U7" s="574">
        <f>'Formato 7 d)'!G12</f>
        <v>25643.1</v>
      </c>
    </row>
    <row r="8" spans="1:21" x14ac:dyDescent="0.25">
      <c r="A8" s="122" t="str">
        <f t="shared" si="0"/>
        <v>7,4,1,6,0,0,0</v>
      </c>
      <c r="B8" s="122">
        <v>7</v>
      </c>
      <c r="C8" s="122">
        <v>4</v>
      </c>
      <c r="D8" s="122">
        <v>1</v>
      </c>
      <c r="E8" s="122">
        <v>6</v>
      </c>
      <c r="J8" s="122" t="s">
        <v>684</v>
      </c>
      <c r="P8" s="574">
        <f>'Formato 7 d)'!B13</f>
        <v>23755765.800000001</v>
      </c>
      <c r="Q8" s="574">
        <f>'Formato 7 d)'!C13</f>
        <v>0</v>
      </c>
      <c r="R8" s="574">
        <f>'Formato 7 d)'!D13</f>
        <v>23755765.800000001</v>
      </c>
      <c r="S8" s="574">
        <f>'Formato 7 d)'!E13</f>
        <v>0</v>
      </c>
      <c r="T8" s="574">
        <f>'Formato 7 d)'!F13</f>
        <v>0</v>
      </c>
      <c r="U8" s="574">
        <f>'Formato 7 d)'!G13</f>
        <v>2686085.81</v>
      </c>
    </row>
    <row r="9" spans="1:21" x14ac:dyDescent="0.25">
      <c r="A9" s="122" t="str">
        <f t="shared" si="0"/>
        <v>7,4,1,7,0,0,0</v>
      </c>
      <c r="B9" s="122">
        <v>7</v>
      </c>
      <c r="C9" s="122">
        <v>4</v>
      </c>
      <c r="D9" s="122">
        <v>1</v>
      </c>
      <c r="E9" s="122">
        <v>7</v>
      </c>
      <c r="J9" s="122" t="s">
        <v>835</v>
      </c>
      <c r="P9" s="574">
        <f>'Formato 7 d)'!B14</f>
        <v>1000000</v>
      </c>
      <c r="Q9" s="574">
        <f>'Formato 7 d)'!C14</f>
        <v>0</v>
      </c>
      <c r="R9" s="574">
        <f>'Formato 7 d)'!D14</f>
        <v>1000000</v>
      </c>
      <c r="S9" s="574">
        <f>'Formato 7 d)'!E14</f>
        <v>0</v>
      </c>
      <c r="T9" s="574">
        <f>'Formato 7 d)'!F14</f>
        <v>0</v>
      </c>
      <c r="U9" s="574">
        <f>'Formato 7 d)'!G14</f>
        <v>0</v>
      </c>
    </row>
    <row r="10" spans="1:21" x14ac:dyDescent="0.25">
      <c r="A10" s="122" t="str">
        <f t="shared" si="0"/>
        <v>7,4,1,8,0,0,0</v>
      </c>
      <c r="B10" s="122">
        <v>7</v>
      </c>
      <c r="C10" s="122">
        <v>4</v>
      </c>
      <c r="D10" s="122">
        <v>1</v>
      </c>
      <c r="E10" s="122">
        <v>8</v>
      </c>
      <c r="J10" s="122" t="s">
        <v>836</v>
      </c>
      <c r="P10" s="574">
        <f>'Formato 7 d)'!B15</f>
        <v>0</v>
      </c>
      <c r="Q10" s="574">
        <f>'Formato 7 d)'!C15</f>
        <v>0</v>
      </c>
      <c r="R10" s="574">
        <f>'Formato 7 d)'!D15</f>
        <v>0</v>
      </c>
      <c r="S10" s="574">
        <f>'Formato 7 d)'!E15</f>
        <v>0</v>
      </c>
      <c r="T10" s="574">
        <f>'Formato 7 d)'!F15</f>
        <v>0</v>
      </c>
      <c r="U10" s="574">
        <f>'Formato 7 d)'!G15</f>
        <v>0</v>
      </c>
    </row>
    <row r="11" spans="1:21" x14ac:dyDescent="0.25">
      <c r="A11" s="122" t="str">
        <f t="shared" si="0"/>
        <v>7,4,1,9,0,0,0</v>
      </c>
      <c r="B11" s="122">
        <v>7</v>
      </c>
      <c r="C11" s="122">
        <v>4</v>
      </c>
      <c r="D11" s="122">
        <v>1</v>
      </c>
      <c r="E11" s="122">
        <v>9</v>
      </c>
      <c r="J11" s="122" t="s">
        <v>751</v>
      </c>
      <c r="P11" s="574">
        <f>'Formato 7 d)'!B16</f>
        <v>3940172.64</v>
      </c>
      <c r="Q11" s="574">
        <f>'Formato 7 d)'!C16</f>
        <v>18635690.52</v>
      </c>
      <c r="R11" s="574">
        <f>'Formato 7 d)'!D16</f>
        <v>0</v>
      </c>
      <c r="S11" s="574">
        <f>'Formato 7 d)'!E16</f>
        <v>0</v>
      </c>
      <c r="T11" s="574">
        <f>'Formato 7 d)'!F16</f>
        <v>0</v>
      </c>
      <c r="U11" s="574">
        <f>'Formato 7 d)'!G16</f>
        <v>0</v>
      </c>
    </row>
    <row r="12" spans="1:21" x14ac:dyDescent="0.25">
      <c r="A12" s="12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122">
        <v>7</v>
      </c>
      <c r="C12" s="122">
        <v>4</v>
      </c>
      <c r="D12" s="122">
        <v>2</v>
      </c>
      <c r="I12" s="122" t="s">
        <v>3669</v>
      </c>
      <c r="P12" s="574">
        <f>'Formato 7 d)'!B18</f>
        <v>4645409.68</v>
      </c>
      <c r="Q12" s="574">
        <f>'Formato 7 d)'!C18</f>
        <v>1780800</v>
      </c>
      <c r="R12" s="574">
        <f>'Formato 7 d)'!D18</f>
        <v>0</v>
      </c>
      <c r="S12" s="574">
        <f>'Formato 7 d)'!E18</f>
        <v>0</v>
      </c>
      <c r="T12" s="574">
        <f>'Formato 7 d)'!F18</f>
        <v>0</v>
      </c>
      <c r="U12" s="574">
        <f>'Formato 7 d)'!G18</f>
        <v>0</v>
      </c>
    </row>
    <row r="13" spans="1:21" x14ac:dyDescent="0.25">
      <c r="A13" s="122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122">
        <v>7</v>
      </c>
      <c r="C13" s="122">
        <v>4</v>
      </c>
      <c r="D13" s="122">
        <v>2</v>
      </c>
      <c r="E13" s="122">
        <v>1</v>
      </c>
      <c r="J13" s="122" t="s">
        <v>67</v>
      </c>
      <c r="P13" s="574">
        <f>'Formato 7 d)'!B19</f>
        <v>0</v>
      </c>
      <c r="Q13" s="574">
        <f>'Formato 7 d)'!C19</f>
        <v>0</v>
      </c>
      <c r="R13" s="574">
        <f>'Formato 7 d)'!D19</f>
        <v>0</v>
      </c>
      <c r="S13" s="574">
        <f>'Formato 7 d)'!E19</f>
        <v>0</v>
      </c>
      <c r="T13" s="574">
        <f>'Formato 7 d)'!F19</f>
        <v>0</v>
      </c>
      <c r="U13" s="574">
        <f>'Formato 7 d)'!G19</f>
        <v>0</v>
      </c>
    </row>
    <row r="14" spans="1:21" x14ac:dyDescent="0.25">
      <c r="A14" s="122" t="str">
        <f t="shared" si="2"/>
        <v>7,4,2,2,0,0,0</v>
      </c>
      <c r="B14" s="122">
        <v>7</v>
      </c>
      <c r="C14" s="122">
        <v>4</v>
      </c>
      <c r="D14" s="122">
        <v>2</v>
      </c>
      <c r="E14" s="122">
        <v>2</v>
      </c>
      <c r="J14" s="122" t="s">
        <v>68</v>
      </c>
      <c r="P14" s="574">
        <f>'Formato 7 d)'!B20</f>
        <v>0</v>
      </c>
      <c r="Q14" s="574">
        <f>'Formato 7 d)'!C20</f>
        <v>0</v>
      </c>
      <c r="R14" s="574">
        <f>'Formato 7 d)'!D20</f>
        <v>0</v>
      </c>
      <c r="S14" s="574">
        <f>'Formato 7 d)'!E20</f>
        <v>0</v>
      </c>
      <c r="T14" s="574">
        <f>'Formato 7 d)'!F20</f>
        <v>0</v>
      </c>
      <c r="U14" s="574">
        <f>'Formato 7 d)'!G20</f>
        <v>0</v>
      </c>
    </row>
    <row r="15" spans="1:21" x14ac:dyDescent="0.25">
      <c r="A15" s="122" t="str">
        <f t="shared" si="2"/>
        <v>7,4,2,3,0,0,0</v>
      </c>
      <c r="B15" s="122">
        <v>7</v>
      </c>
      <c r="C15" s="122">
        <v>4</v>
      </c>
      <c r="D15" s="122">
        <v>2</v>
      </c>
      <c r="E15" s="122">
        <v>3</v>
      </c>
      <c r="J15" s="122" t="s">
        <v>69</v>
      </c>
      <c r="P15" s="574">
        <f>'Formato 7 d)'!B21</f>
        <v>0</v>
      </c>
      <c r="Q15" s="574">
        <f>'Formato 7 d)'!C21</f>
        <v>0</v>
      </c>
      <c r="R15" s="574">
        <f>'Formato 7 d)'!D21</f>
        <v>0</v>
      </c>
      <c r="S15" s="574">
        <f>'Formato 7 d)'!E21</f>
        <v>0</v>
      </c>
      <c r="T15" s="574">
        <f>'Formato 7 d)'!F21</f>
        <v>0</v>
      </c>
      <c r="U15" s="574">
        <f>'Formato 7 d)'!G21</f>
        <v>0</v>
      </c>
    </row>
    <row r="16" spans="1:21" x14ac:dyDescent="0.25">
      <c r="A16" s="122" t="str">
        <f t="shared" si="2"/>
        <v>7,4,2,4,0,0,0</v>
      </c>
      <c r="B16" s="122">
        <v>7</v>
      </c>
      <c r="C16" s="122">
        <v>4</v>
      </c>
      <c r="D16" s="122">
        <v>2</v>
      </c>
      <c r="E16" s="122">
        <v>4</v>
      </c>
      <c r="J16" s="122" t="s">
        <v>680</v>
      </c>
      <c r="P16" s="574">
        <f>'Formato 7 d)'!B22</f>
        <v>4645409.68</v>
      </c>
      <c r="Q16" s="574">
        <f>'Formato 7 d)'!C22</f>
        <v>0</v>
      </c>
      <c r="R16" s="574">
        <f>'Formato 7 d)'!D22</f>
        <v>0</v>
      </c>
      <c r="S16" s="574">
        <f>'Formato 7 d)'!E22</f>
        <v>0</v>
      </c>
      <c r="T16" s="574">
        <f>'Formato 7 d)'!F22</f>
        <v>0</v>
      </c>
      <c r="U16" s="574">
        <f>'Formato 7 d)'!G22</f>
        <v>0</v>
      </c>
    </row>
    <row r="17" spans="1:21" x14ac:dyDescent="0.25">
      <c r="A17" s="122" t="str">
        <f t="shared" si="2"/>
        <v>7,4,2,5,0,0,0</v>
      </c>
      <c r="B17" s="122">
        <v>7</v>
      </c>
      <c r="C17" s="122">
        <v>4</v>
      </c>
      <c r="D17" s="122">
        <v>2</v>
      </c>
      <c r="E17" s="122">
        <v>5</v>
      </c>
      <c r="J17" s="122" t="s">
        <v>834</v>
      </c>
      <c r="P17" s="574">
        <f>'Formato 7 d)'!B23</f>
        <v>0</v>
      </c>
      <c r="Q17" s="574">
        <f>'Formato 7 d)'!C23</f>
        <v>0</v>
      </c>
      <c r="R17" s="574">
        <f>'Formato 7 d)'!D23</f>
        <v>0</v>
      </c>
      <c r="S17" s="574">
        <f>'Formato 7 d)'!E23</f>
        <v>0</v>
      </c>
      <c r="T17" s="574">
        <f>'Formato 7 d)'!F23</f>
        <v>0</v>
      </c>
      <c r="U17" s="574">
        <f>'Formato 7 d)'!G23</f>
        <v>0</v>
      </c>
    </row>
    <row r="18" spans="1:21" x14ac:dyDescent="0.25">
      <c r="A18" s="122" t="str">
        <f t="shared" si="2"/>
        <v>7,4,2,6,0,0,0</v>
      </c>
      <c r="B18" s="122">
        <v>7</v>
      </c>
      <c r="C18" s="122">
        <v>4</v>
      </c>
      <c r="D18" s="122">
        <v>2</v>
      </c>
      <c r="E18" s="122">
        <v>6</v>
      </c>
      <c r="J18" s="122" t="s">
        <v>684</v>
      </c>
      <c r="P18" s="574">
        <f>'Formato 7 d)'!B24</f>
        <v>0</v>
      </c>
      <c r="Q18" s="574">
        <f>'Formato 7 d)'!C24</f>
        <v>1780800</v>
      </c>
      <c r="R18" s="574">
        <f>'Formato 7 d)'!D24</f>
        <v>0</v>
      </c>
      <c r="S18" s="574">
        <f>'Formato 7 d)'!E24</f>
        <v>0</v>
      </c>
      <c r="T18" s="574">
        <f>'Formato 7 d)'!F24</f>
        <v>0</v>
      </c>
      <c r="U18" s="574">
        <f>'Formato 7 d)'!G24</f>
        <v>0</v>
      </c>
    </row>
    <row r="19" spans="1:21" x14ac:dyDescent="0.25">
      <c r="A19" s="122" t="str">
        <f t="shared" si="2"/>
        <v>7,4,2,7,0,0,0</v>
      </c>
      <c r="B19" s="122">
        <v>7</v>
      </c>
      <c r="C19" s="122">
        <v>4</v>
      </c>
      <c r="D19" s="122">
        <v>2</v>
      </c>
      <c r="E19" s="122">
        <v>7</v>
      </c>
      <c r="J19" s="122" t="s">
        <v>835</v>
      </c>
      <c r="P19" s="574">
        <f>'Formato 7 d)'!B25</f>
        <v>0</v>
      </c>
      <c r="Q19" s="574">
        <f>'Formato 7 d)'!C25</f>
        <v>0</v>
      </c>
      <c r="R19" s="574">
        <f>'Formato 7 d)'!D25</f>
        <v>0</v>
      </c>
      <c r="S19" s="574">
        <f>'Formato 7 d)'!E25</f>
        <v>0</v>
      </c>
      <c r="T19" s="574">
        <f>'Formato 7 d)'!F25</f>
        <v>0</v>
      </c>
      <c r="U19" s="574">
        <f>'Formato 7 d)'!G25</f>
        <v>0</v>
      </c>
    </row>
    <row r="20" spans="1:21" x14ac:dyDescent="0.25">
      <c r="A20" s="122" t="str">
        <f t="shared" si="2"/>
        <v>7,4,2,8,0,0,0</v>
      </c>
      <c r="B20" s="122">
        <v>7</v>
      </c>
      <c r="C20" s="122">
        <v>4</v>
      </c>
      <c r="D20" s="122">
        <v>2</v>
      </c>
      <c r="E20" s="122">
        <v>8</v>
      </c>
      <c r="J20" s="122" t="s">
        <v>836</v>
      </c>
      <c r="P20" s="574">
        <f>'Formato 7 d)'!B26</f>
        <v>0</v>
      </c>
      <c r="Q20" s="574">
        <f>'Formato 7 d)'!C26</f>
        <v>0</v>
      </c>
      <c r="R20" s="574">
        <f>'Formato 7 d)'!D26</f>
        <v>0</v>
      </c>
      <c r="S20" s="574">
        <f>'Formato 7 d)'!E26</f>
        <v>0</v>
      </c>
      <c r="T20" s="574">
        <f>'Formato 7 d)'!F26</f>
        <v>0</v>
      </c>
      <c r="U20" s="574">
        <f>'Formato 7 d)'!G26</f>
        <v>0</v>
      </c>
    </row>
    <row r="21" spans="1:21" x14ac:dyDescent="0.25">
      <c r="A21" s="122" t="str">
        <f t="shared" si="2"/>
        <v>7,4,2,9,0,0,0</v>
      </c>
      <c r="B21" s="122">
        <v>7</v>
      </c>
      <c r="C21" s="122">
        <v>4</v>
      </c>
      <c r="D21" s="122">
        <v>2</v>
      </c>
      <c r="E21" s="122">
        <v>9</v>
      </c>
      <c r="J21" s="122" t="s">
        <v>751</v>
      </c>
      <c r="P21" s="574">
        <f>'Formato 7 d)'!B27</f>
        <v>0</v>
      </c>
      <c r="Q21" s="574">
        <f>'Formato 7 d)'!C27</f>
        <v>0</v>
      </c>
      <c r="R21" s="574">
        <f>'Formato 7 d)'!D27</f>
        <v>0</v>
      </c>
      <c r="S21" s="574">
        <f>'Formato 7 d)'!E27</f>
        <v>0</v>
      </c>
      <c r="T21" s="574">
        <f>'Formato 7 d)'!F27</f>
        <v>0</v>
      </c>
      <c r="U21" s="574">
        <f>'Formato 7 d)'!G27</f>
        <v>0</v>
      </c>
    </row>
    <row r="22" spans="1:21" x14ac:dyDescent="0.25">
      <c r="A22" s="122" t="str">
        <f t="shared" si="2"/>
        <v>7,4,3,0,0,0,0</v>
      </c>
      <c r="B22" s="122">
        <v>7</v>
      </c>
      <c r="C22" s="122">
        <v>4</v>
      </c>
      <c r="D22" s="122">
        <v>3</v>
      </c>
      <c r="I22" s="122" t="s">
        <v>4062</v>
      </c>
      <c r="P22" s="574">
        <f>'Formato 7 d)'!B29</f>
        <v>43706682.32</v>
      </c>
      <c r="Q22" s="574">
        <f>'Formato 7 d)'!C29</f>
        <v>20416490.52</v>
      </c>
      <c r="R22" s="574">
        <f>'Formato 7 d)'!D29</f>
        <v>35121100</v>
      </c>
      <c r="S22" s="574">
        <f>'Formato 7 d)'!E29</f>
        <v>512272.39</v>
      </c>
      <c r="T22" s="574">
        <f>'Formato 7 d)'!F29</f>
        <v>512272.39</v>
      </c>
      <c r="U22" s="574">
        <f>'Formato 7 d)'!G29</f>
        <v>9836921.8099999987</v>
      </c>
    </row>
    <row r="23" spans="1:21" x14ac:dyDescent="0.25">
      <c r="P23" s="574"/>
      <c r="Q23" s="574"/>
      <c r="R23" s="574"/>
      <c r="S23" s="574"/>
      <c r="T23" s="574"/>
      <c r="U23" s="574"/>
    </row>
    <row r="24" spans="1:21" x14ac:dyDescent="0.25">
      <c r="P24" s="574"/>
      <c r="Q24" s="574"/>
      <c r="R24" s="574"/>
      <c r="S24" s="574"/>
      <c r="T24" s="574"/>
      <c r="U24" s="574"/>
    </row>
    <row r="25" spans="1:21" x14ac:dyDescent="0.25">
      <c r="P25" s="574"/>
      <c r="Q25" s="574"/>
      <c r="R25" s="574"/>
      <c r="S25" s="574"/>
      <c r="T25" s="574"/>
      <c r="U25" s="574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6313-950D-4FBF-9556-048783EEA3F4}">
  <sheetPr codeName="Hoja14">
    <pageSetUpPr fitToPage="1"/>
  </sheetPr>
  <dimension ref="A1:XFC67"/>
  <sheetViews>
    <sheetView showGridLines="0" zoomScale="90" zoomScaleNormal="90" workbookViewId="0">
      <selection activeCell="B17" sqref="B17"/>
    </sheetView>
  </sheetViews>
  <sheetFormatPr baseColWidth="10" defaultColWidth="11" defaultRowHeight="15" customHeight="1" zeroHeight="1" x14ac:dyDescent="0.25"/>
  <cols>
    <col min="1" max="1" width="84.1640625" style="578" customWidth="1"/>
    <col min="2" max="6" width="24.1640625" style="122" customWidth="1"/>
    <col min="7" max="7" width="0" style="122" hidden="1" customWidth="1"/>
    <col min="8" max="8" width="0" style="122" hidden="1"/>
    <col min="9" max="16381" width="0" style="122" hidden="1" customWidth="1"/>
    <col min="16382" max="16382" width="6.6640625" style="122" hidden="1" customWidth="1"/>
    <col min="16383" max="16383" width="5.6640625" style="122" hidden="1" customWidth="1"/>
    <col min="16384" max="16384" width="10.6640625" style="122" hidden="1" customWidth="1"/>
  </cols>
  <sheetData>
    <row r="1" spans="1:7" s="590" customFormat="1" ht="34.5" customHeight="1" x14ac:dyDescent="0.2">
      <c r="A1" s="866" t="s">
        <v>4063</v>
      </c>
      <c r="B1" s="866"/>
      <c r="C1" s="866"/>
      <c r="D1" s="866"/>
      <c r="E1" s="866"/>
      <c r="F1" s="866"/>
      <c r="G1" s="591"/>
    </row>
    <row r="2" spans="1:7" x14ac:dyDescent="0.25">
      <c r="A2" s="854" t="str">
        <f>ENTE_PUBLICO</f>
        <v>INSTITUTO MUNICIPAL DE VIVIENDA DE IRAPUATO, GTO., Gobierno del Estado de Guanajuato</v>
      </c>
      <c r="B2" s="855"/>
      <c r="C2" s="855"/>
      <c r="D2" s="855"/>
      <c r="E2" s="855"/>
      <c r="F2" s="856"/>
    </row>
    <row r="3" spans="1:7" x14ac:dyDescent="0.25">
      <c r="A3" s="863" t="s">
        <v>4064</v>
      </c>
      <c r="B3" s="864"/>
      <c r="C3" s="864"/>
      <c r="D3" s="864"/>
      <c r="E3" s="864"/>
      <c r="F3" s="865"/>
    </row>
    <row r="4" spans="1:7" ht="30" x14ac:dyDescent="0.25">
      <c r="A4" s="670"/>
      <c r="B4" s="670" t="s">
        <v>870</v>
      </c>
      <c r="C4" s="670" t="s">
        <v>792</v>
      </c>
      <c r="D4" s="670" t="s">
        <v>4065</v>
      </c>
      <c r="E4" s="670" t="s">
        <v>4066</v>
      </c>
      <c r="F4" s="670" t="s">
        <v>4067</v>
      </c>
    </row>
    <row r="5" spans="1:7" x14ac:dyDescent="0.25">
      <c r="A5" s="671" t="s">
        <v>4068</v>
      </c>
      <c r="B5" s="584"/>
      <c r="C5" s="584"/>
      <c r="D5" s="584"/>
      <c r="E5" s="584"/>
      <c r="F5" s="584"/>
    </row>
    <row r="6" spans="1:7" ht="30" x14ac:dyDescent="0.25">
      <c r="A6" s="672" t="s">
        <v>4069</v>
      </c>
      <c r="B6" s="554"/>
      <c r="C6" s="554" t="s">
        <v>4070</v>
      </c>
      <c r="D6" s="554"/>
      <c r="E6" s="554"/>
      <c r="F6" s="554"/>
    </row>
    <row r="7" spans="1:7" x14ac:dyDescent="0.25">
      <c r="A7" s="672" t="s">
        <v>4071</v>
      </c>
      <c r="B7" s="554"/>
      <c r="C7" s="554"/>
      <c r="D7" s="554"/>
      <c r="E7" s="554"/>
      <c r="F7" s="554"/>
    </row>
    <row r="8" spans="1:7" x14ac:dyDescent="0.25">
      <c r="A8" s="673"/>
      <c r="B8" s="551"/>
      <c r="C8" s="551"/>
      <c r="D8" s="551"/>
      <c r="E8" s="551"/>
      <c r="F8" s="551"/>
    </row>
    <row r="9" spans="1:7" x14ac:dyDescent="0.25">
      <c r="A9" s="671" t="s">
        <v>4072</v>
      </c>
      <c r="B9" s="551"/>
      <c r="C9" s="551"/>
      <c r="D9" s="551"/>
      <c r="E9" s="551"/>
      <c r="F9" s="551"/>
    </row>
    <row r="10" spans="1:7" x14ac:dyDescent="0.25">
      <c r="A10" s="672" t="s">
        <v>4073</v>
      </c>
      <c r="B10" s="554"/>
      <c r="C10" s="554"/>
      <c r="D10" s="554"/>
      <c r="E10" s="554"/>
      <c r="F10" s="554"/>
    </row>
    <row r="11" spans="1:7" x14ac:dyDescent="0.25">
      <c r="A11" s="674" t="s">
        <v>4074</v>
      </c>
      <c r="B11" s="554"/>
      <c r="C11" s="554"/>
      <c r="D11" s="554"/>
      <c r="E11" s="554"/>
      <c r="F11" s="554"/>
    </row>
    <row r="12" spans="1:7" x14ac:dyDescent="0.25">
      <c r="A12" s="674" t="s">
        <v>4075</v>
      </c>
      <c r="B12" s="554"/>
      <c r="C12" s="554"/>
      <c r="D12" s="554"/>
      <c r="E12" s="554"/>
      <c r="F12" s="554"/>
    </row>
    <row r="13" spans="1:7" x14ac:dyDescent="0.25">
      <c r="A13" s="674" t="s">
        <v>4076</v>
      </c>
      <c r="B13" s="554"/>
      <c r="C13" s="554"/>
      <c r="D13" s="554"/>
      <c r="E13" s="554"/>
      <c r="F13" s="554"/>
    </row>
    <row r="14" spans="1:7" x14ac:dyDescent="0.25">
      <c r="A14" s="672" t="s">
        <v>4077</v>
      </c>
      <c r="B14" s="554"/>
      <c r="C14" s="554"/>
      <c r="D14" s="554"/>
      <c r="E14" s="554"/>
      <c r="F14" s="554"/>
    </row>
    <row r="15" spans="1:7" x14ac:dyDescent="0.25">
      <c r="A15" s="674" t="s">
        <v>4074</v>
      </c>
      <c r="B15" s="554"/>
      <c r="C15" s="554"/>
      <c r="D15" s="554"/>
      <c r="E15" s="554"/>
      <c r="F15" s="554"/>
    </row>
    <row r="16" spans="1:7" x14ac:dyDescent="0.25">
      <c r="A16" s="674" t="s">
        <v>4075</v>
      </c>
      <c r="B16" s="554"/>
      <c r="C16" s="554"/>
      <c r="D16" s="554"/>
      <c r="E16" s="554"/>
      <c r="F16" s="554"/>
    </row>
    <row r="17" spans="1:6" x14ac:dyDescent="0.25">
      <c r="A17" s="674" t="s">
        <v>4076</v>
      </c>
      <c r="B17" s="554"/>
      <c r="C17" s="554"/>
      <c r="D17" s="554"/>
      <c r="E17" s="554"/>
      <c r="F17" s="554"/>
    </row>
    <row r="18" spans="1:6" x14ac:dyDescent="0.25">
      <c r="A18" s="672" t="s">
        <v>4078</v>
      </c>
      <c r="B18" s="675"/>
      <c r="C18" s="554"/>
      <c r="D18" s="554"/>
      <c r="E18" s="554"/>
      <c r="F18" s="554"/>
    </row>
    <row r="19" spans="1:6" x14ac:dyDescent="0.25">
      <c r="A19" s="672" t="s">
        <v>4079</v>
      </c>
      <c r="B19" s="554"/>
      <c r="C19" s="554"/>
      <c r="D19" s="554"/>
      <c r="E19" s="554"/>
      <c r="F19" s="554"/>
    </row>
    <row r="20" spans="1:6" x14ac:dyDescent="0.25">
      <c r="A20" s="672" t="s">
        <v>4080</v>
      </c>
      <c r="B20" s="676"/>
      <c r="C20" s="676"/>
      <c r="D20" s="676"/>
      <c r="E20" s="676"/>
      <c r="F20" s="676"/>
    </row>
    <row r="21" spans="1:6" x14ac:dyDescent="0.25">
      <c r="A21" s="672" t="s">
        <v>4081</v>
      </c>
      <c r="B21" s="676"/>
      <c r="C21" s="676"/>
      <c r="D21" s="676"/>
      <c r="E21" s="676"/>
      <c r="F21" s="676"/>
    </row>
    <row r="22" spans="1:6" x14ac:dyDescent="0.25">
      <c r="A22" s="651" t="s">
        <v>4082</v>
      </c>
      <c r="B22" s="676"/>
      <c r="C22" s="676"/>
      <c r="D22" s="676"/>
      <c r="E22" s="676"/>
      <c r="F22" s="676"/>
    </row>
    <row r="23" spans="1:6" x14ac:dyDescent="0.25">
      <c r="A23" s="651" t="s">
        <v>4083</v>
      </c>
      <c r="B23" s="676"/>
      <c r="C23" s="676"/>
      <c r="D23" s="676"/>
      <c r="E23" s="676"/>
      <c r="F23" s="676"/>
    </row>
    <row r="24" spans="1:6" x14ac:dyDescent="0.25">
      <c r="A24" s="651" t="s">
        <v>4084</v>
      </c>
      <c r="B24" s="677"/>
      <c r="C24" s="554"/>
      <c r="D24" s="554"/>
      <c r="E24" s="554"/>
      <c r="F24" s="554"/>
    </row>
    <row r="25" spans="1:6" x14ac:dyDescent="0.25">
      <c r="A25" s="672" t="s">
        <v>4085</v>
      </c>
      <c r="B25" s="677"/>
      <c r="C25" s="554"/>
      <c r="D25" s="554"/>
      <c r="E25" s="554"/>
      <c r="F25" s="554"/>
    </row>
    <row r="26" spans="1:6" x14ac:dyDescent="0.25">
      <c r="A26" s="673"/>
      <c r="B26" s="551"/>
      <c r="C26" s="551"/>
      <c r="D26" s="551"/>
      <c r="E26" s="551"/>
      <c r="F26" s="551"/>
    </row>
    <row r="27" spans="1:6" x14ac:dyDescent="0.25">
      <c r="A27" s="671" t="s">
        <v>4086</v>
      </c>
      <c r="B27" s="551"/>
      <c r="C27" s="551"/>
      <c r="D27" s="551"/>
      <c r="E27" s="551"/>
      <c r="F27" s="551"/>
    </row>
    <row r="28" spans="1:6" x14ac:dyDescent="0.25">
      <c r="A28" s="672" t="s">
        <v>4087</v>
      </c>
      <c r="B28" s="554"/>
      <c r="C28" s="554"/>
      <c r="D28" s="554"/>
      <c r="E28" s="554"/>
      <c r="F28" s="554"/>
    </row>
    <row r="29" spans="1:6" x14ac:dyDescent="0.25">
      <c r="A29" s="673"/>
      <c r="B29" s="551"/>
      <c r="C29" s="551"/>
      <c r="D29" s="551"/>
      <c r="E29" s="551"/>
      <c r="F29" s="551"/>
    </row>
    <row r="30" spans="1:6" x14ac:dyDescent="0.25">
      <c r="A30" s="671" t="s">
        <v>4088</v>
      </c>
      <c r="B30" s="551"/>
      <c r="C30" s="551"/>
      <c r="D30" s="551"/>
      <c r="E30" s="551"/>
      <c r="F30" s="551"/>
    </row>
    <row r="31" spans="1:6" x14ac:dyDescent="0.25">
      <c r="A31" s="672" t="s">
        <v>4073</v>
      </c>
      <c r="B31" s="554"/>
      <c r="C31" s="554"/>
      <c r="D31" s="554"/>
      <c r="E31" s="554"/>
      <c r="F31" s="554"/>
    </row>
    <row r="32" spans="1:6" x14ac:dyDescent="0.25">
      <c r="A32" s="672" t="s">
        <v>4077</v>
      </c>
      <c r="B32" s="554"/>
      <c r="C32" s="554"/>
      <c r="D32" s="554"/>
      <c r="E32" s="554"/>
      <c r="F32" s="554"/>
    </row>
    <row r="33" spans="1:6" x14ac:dyDescent="0.25">
      <c r="A33" s="672" t="s">
        <v>4089</v>
      </c>
      <c r="B33" s="554"/>
      <c r="C33" s="554"/>
      <c r="D33" s="554"/>
      <c r="E33" s="554"/>
      <c r="F33" s="554"/>
    </row>
    <row r="34" spans="1:6" x14ac:dyDescent="0.25">
      <c r="A34" s="673"/>
      <c r="B34" s="551"/>
      <c r="C34" s="551"/>
      <c r="D34" s="551"/>
      <c r="E34" s="551"/>
      <c r="F34" s="551"/>
    </row>
    <row r="35" spans="1:6" x14ac:dyDescent="0.25">
      <c r="A35" s="671" t="s">
        <v>4090</v>
      </c>
      <c r="B35" s="551"/>
      <c r="C35" s="551"/>
      <c r="D35" s="551"/>
      <c r="E35" s="551"/>
      <c r="F35" s="551"/>
    </row>
    <row r="36" spans="1:6" x14ac:dyDescent="0.25">
      <c r="A36" s="672" t="s">
        <v>4091</v>
      </c>
      <c r="B36" s="554"/>
      <c r="C36" s="554"/>
      <c r="D36" s="554"/>
      <c r="E36" s="554"/>
      <c r="F36" s="554"/>
    </row>
    <row r="37" spans="1:6" x14ac:dyDescent="0.25">
      <c r="A37" s="672" t="s">
        <v>4092</v>
      </c>
      <c r="B37" s="554"/>
      <c r="C37" s="554"/>
      <c r="D37" s="554"/>
      <c r="E37" s="554"/>
      <c r="F37" s="554"/>
    </row>
    <row r="38" spans="1:6" x14ac:dyDescent="0.25">
      <c r="A38" s="672" t="s">
        <v>4093</v>
      </c>
      <c r="B38" s="677"/>
      <c r="C38" s="554"/>
      <c r="D38" s="554"/>
      <c r="E38" s="554"/>
      <c r="F38" s="554"/>
    </row>
    <row r="39" spans="1:6" x14ac:dyDescent="0.25">
      <c r="A39" s="673"/>
      <c r="B39" s="551"/>
      <c r="C39" s="551"/>
      <c r="D39" s="551"/>
      <c r="E39" s="551"/>
      <c r="F39" s="551"/>
    </row>
    <row r="40" spans="1:6" x14ac:dyDescent="0.25">
      <c r="A40" s="671" t="s">
        <v>4094</v>
      </c>
      <c r="B40" s="554"/>
      <c r="C40" s="554"/>
      <c r="D40" s="554"/>
      <c r="E40" s="554"/>
      <c r="F40" s="554"/>
    </row>
    <row r="41" spans="1:6" x14ac:dyDescent="0.25">
      <c r="A41" s="673"/>
      <c r="B41" s="551"/>
      <c r="C41" s="551"/>
      <c r="D41" s="551"/>
      <c r="E41" s="551"/>
      <c r="F41" s="551"/>
    </row>
    <row r="42" spans="1:6" x14ac:dyDescent="0.25">
      <c r="A42" s="671" t="s">
        <v>4095</v>
      </c>
      <c r="B42" s="551"/>
      <c r="C42" s="551"/>
      <c r="D42" s="551"/>
      <c r="E42" s="551"/>
      <c r="F42" s="551"/>
    </row>
    <row r="43" spans="1:6" x14ac:dyDescent="0.25">
      <c r="A43" s="672" t="s">
        <v>4096</v>
      </c>
      <c r="B43" s="554"/>
      <c r="C43" s="554"/>
      <c r="D43" s="554"/>
      <c r="E43" s="554"/>
      <c r="F43" s="554"/>
    </row>
    <row r="44" spans="1:6" x14ac:dyDescent="0.25">
      <c r="A44" s="672" t="s">
        <v>4097</v>
      </c>
      <c r="B44" s="554"/>
      <c r="C44" s="554"/>
      <c r="D44" s="554"/>
      <c r="E44" s="554"/>
      <c r="F44" s="554"/>
    </row>
    <row r="45" spans="1:6" x14ac:dyDescent="0.25">
      <c r="A45" s="672" t="s">
        <v>4098</v>
      </c>
      <c r="B45" s="554"/>
      <c r="C45" s="554"/>
      <c r="D45" s="554"/>
      <c r="E45" s="554"/>
      <c r="F45" s="554"/>
    </row>
    <row r="46" spans="1:6" x14ac:dyDescent="0.25">
      <c r="A46" s="673"/>
      <c r="B46" s="551"/>
      <c r="C46" s="551"/>
      <c r="D46" s="551"/>
      <c r="E46" s="551"/>
      <c r="F46" s="551"/>
    </row>
    <row r="47" spans="1:6" ht="30" x14ac:dyDescent="0.25">
      <c r="A47" s="671" t="s">
        <v>4099</v>
      </c>
      <c r="B47" s="551"/>
      <c r="C47" s="551"/>
      <c r="D47" s="551"/>
      <c r="E47" s="551"/>
      <c r="F47" s="551"/>
    </row>
    <row r="48" spans="1:6" x14ac:dyDescent="0.25">
      <c r="A48" s="651" t="s">
        <v>4097</v>
      </c>
      <c r="B48" s="676"/>
      <c r="C48" s="676"/>
      <c r="D48" s="676"/>
      <c r="E48" s="676"/>
      <c r="F48" s="676"/>
    </row>
    <row r="49" spans="1:6" x14ac:dyDescent="0.25">
      <c r="A49" s="651" t="s">
        <v>4098</v>
      </c>
      <c r="B49" s="676"/>
      <c r="C49" s="676"/>
      <c r="D49" s="676"/>
      <c r="E49" s="676"/>
      <c r="F49" s="676"/>
    </row>
    <row r="50" spans="1:6" x14ac:dyDescent="0.25">
      <c r="A50" s="673"/>
      <c r="B50" s="551"/>
      <c r="C50" s="551"/>
      <c r="D50" s="551"/>
      <c r="E50" s="551"/>
      <c r="F50" s="551"/>
    </row>
    <row r="51" spans="1:6" x14ac:dyDescent="0.25">
      <c r="A51" s="671" t="s">
        <v>4100</v>
      </c>
      <c r="B51" s="551"/>
      <c r="C51" s="551"/>
      <c r="D51" s="551"/>
      <c r="E51" s="551"/>
      <c r="F51" s="551"/>
    </row>
    <row r="52" spans="1:6" x14ac:dyDescent="0.25">
      <c r="A52" s="672" t="s">
        <v>4097</v>
      </c>
      <c r="B52" s="554"/>
      <c r="C52" s="554"/>
      <c r="D52" s="554"/>
      <c r="E52" s="554"/>
      <c r="F52" s="554"/>
    </row>
    <row r="53" spans="1:6" x14ac:dyDescent="0.25">
      <c r="A53" s="672" t="s">
        <v>4098</v>
      </c>
      <c r="B53" s="554"/>
      <c r="C53" s="554"/>
      <c r="D53" s="554"/>
      <c r="E53" s="554"/>
      <c r="F53" s="554"/>
    </row>
    <row r="54" spans="1:6" x14ac:dyDescent="0.25">
      <c r="A54" s="672" t="s">
        <v>4101</v>
      </c>
      <c r="B54" s="554"/>
      <c r="C54" s="554"/>
      <c r="D54" s="554"/>
      <c r="E54" s="554"/>
      <c r="F54" s="554"/>
    </row>
    <row r="55" spans="1:6" x14ac:dyDescent="0.25">
      <c r="A55" s="673"/>
      <c r="B55" s="551"/>
      <c r="C55" s="551"/>
      <c r="D55" s="551"/>
      <c r="E55" s="551"/>
      <c r="F55" s="551"/>
    </row>
    <row r="56" spans="1:6" x14ac:dyDescent="0.25">
      <c r="A56" s="671" t="s">
        <v>4102</v>
      </c>
      <c r="B56" s="551"/>
      <c r="C56" s="551"/>
      <c r="D56" s="551"/>
      <c r="E56" s="551"/>
      <c r="F56" s="551"/>
    </row>
    <row r="57" spans="1:6" x14ac:dyDescent="0.25">
      <c r="A57" s="672" t="s">
        <v>4097</v>
      </c>
      <c r="B57" s="554"/>
      <c r="C57" s="554"/>
      <c r="D57" s="554"/>
      <c r="E57" s="554"/>
      <c r="F57" s="554"/>
    </row>
    <row r="58" spans="1:6" x14ac:dyDescent="0.25">
      <c r="A58" s="672" t="s">
        <v>4098</v>
      </c>
      <c r="B58" s="554"/>
      <c r="C58" s="554"/>
      <c r="D58" s="554"/>
      <c r="E58" s="554"/>
      <c r="F58" s="554"/>
    </row>
    <row r="59" spans="1:6" x14ac:dyDescent="0.25">
      <c r="A59" s="673"/>
      <c r="B59" s="551"/>
      <c r="C59" s="551"/>
      <c r="D59" s="551"/>
      <c r="E59" s="551"/>
      <c r="F59" s="551"/>
    </row>
    <row r="60" spans="1:6" x14ac:dyDescent="0.25">
      <c r="A60" s="671" t="s">
        <v>4103</v>
      </c>
      <c r="B60" s="551"/>
      <c r="C60" s="551"/>
      <c r="D60" s="551"/>
      <c r="E60" s="551"/>
      <c r="F60" s="551"/>
    </row>
    <row r="61" spans="1:6" x14ac:dyDescent="0.25">
      <c r="A61" s="672" t="s">
        <v>4104</v>
      </c>
      <c r="B61" s="554"/>
      <c r="C61" s="554"/>
      <c r="D61" s="554"/>
      <c r="E61" s="554"/>
      <c r="F61" s="554"/>
    </row>
    <row r="62" spans="1:6" x14ac:dyDescent="0.25">
      <c r="A62" s="672" t="s">
        <v>4105</v>
      </c>
      <c r="B62" s="677"/>
      <c r="C62" s="554"/>
      <c r="D62" s="554"/>
      <c r="E62" s="554"/>
      <c r="F62" s="554"/>
    </row>
    <row r="63" spans="1:6" x14ac:dyDescent="0.25">
      <c r="A63" s="673"/>
      <c r="B63" s="551"/>
      <c r="C63" s="551"/>
      <c r="D63" s="551"/>
      <c r="E63" s="551"/>
      <c r="F63" s="551"/>
    </row>
    <row r="64" spans="1:6" x14ac:dyDescent="0.25">
      <c r="A64" s="671" t="s">
        <v>4106</v>
      </c>
      <c r="B64" s="551"/>
      <c r="C64" s="551"/>
      <c r="D64" s="551"/>
      <c r="E64" s="551"/>
      <c r="F64" s="551"/>
    </row>
    <row r="65" spans="1:6" x14ac:dyDescent="0.25">
      <c r="A65" s="672" t="s">
        <v>4107</v>
      </c>
      <c r="B65" s="554"/>
      <c r="C65" s="554"/>
      <c r="D65" s="554"/>
      <c r="E65" s="554"/>
      <c r="F65" s="554"/>
    </row>
    <row r="66" spans="1:6" x14ac:dyDescent="0.25">
      <c r="A66" s="672" t="s">
        <v>4108</v>
      </c>
      <c r="B66" s="554"/>
      <c r="C66" s="554"/>
      <c r="D66" s="554"/>
      <c r="E66" s="554"/>
      <c r="F66" s="554"/>
    </row>
    <row r="67" spans="1:6" x14ac:dyDescent="0.25">
      <c r="A67" s="678"/>
      <c r="B67" s="572"/>
      <c r="C67" s="572"/>
      <c r="D67" s="572"/>
      <c r="E67" s="572"/>
      <c r="F67" s="572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0:F10 B14:F14" xr:uid="{00000000-0002-0000-46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46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46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46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46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46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46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46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46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46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4600-00000A000000}"/>
    <dataValidation allowBlank="1" showInputMessage="1" showErrorMessage="1" prompt="Definir si el tipo de sistema es un plan de beneficio definido, de contribución definida o mixto." sqref="B7:F7" xr:uid="{00000000-0002-0000-4600-00000B000000}"/>
    <dataValidation type="whole" allowBlank="1" showInputMessage="1" showErrorMessage="1" sqref="B11:F13 B15:F17" xr:uid="{00000000-0002-0000-4600-00000C000000}">
      <formula1>0</formula1>
      <formula2>199</formula2>
    </dataValidation>
    <dataValidation type="decimal" allowBlank="1" showInputMessage="1" showErrorMessage="1" sqref="B28:F28 B31:F33 B36:F38 B43:F45 B52:F54 B57:F58 B62:F62" xr:uid="{00000000-0002-0000-4600-00000D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46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46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46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46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46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46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46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46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46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46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46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46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E95C6-269E-484D-BB77-CE7A8E191C86}">
  <sheetPr codeName="Hoja25"/>
  <dimension ref="A1:T52"/>
  <sheetViews>
    <sheetView workbookViewId="0">
      <selection activeCell="P20" sqref="P20"/>
    </sheetView>
  </sheetViews>
  <sheetFormatPr baseColWidth="10" defaultColWidth="13.33203125" defaultRowHeight="15" customHeight="1" x14ac:dyDescent="0.25"/>
  <cols>
    <col min="1" max="1" width="12.1640625" style="122" bestFit="1" customWidth="1"/>
    <col min="2" max="14" width="3.5" style="122" customWidth="1"/>
    <col min="15" max="15" width="68.1640625" style="122" customWidth="1"/>
    <col min="16" max="16" width="13.33203125" style="122" customWidth="1"/>
    <col min="17" max="17" width="14.83203125" style="122" customWidth="1"/>
    <col min="18" max="18" width="13.1640625" style="122" bestFit="1" customWidth="1"/>
    <col min="19" max="19" width="13.33203125" style="122" customWidth="1"/>
    <col min="20" max="20" width="12.83203125" style="122" bestFit="1" customWidth="1"/>
    <col min="21" max="21" width="24.1640625" style="122" bestFit="1" customWidth="1"/>
    <col min="22" max="22" width="17.5" style="122" bestFit="1" customWidth="1"/>
    <col min="23" max="23" width="31.83203125" style="122" bestFit="1" customWidth="1"/>
    <col min="24" max="24" width="18.6640625" style="122" bestFit="1" customWidth="1"/>
    <col min="25" max="25" width="13.33203125" style="122" customWidth="1"/>
    <col min="26" max="16384" width="13.33203125" style="122"/>
  </cols>
  <sheetData>
    <row r="1" spans="1:20" x14ac:dyDescent="0.25">
      <c r="A1" s="122" t="s">
        <v>3496</v>
      </c>
      <c r="B1" s="122" t="s">
        <v>3497</v>
      </c>
      <c r="C1" s="122" t="s">
        <v>3498</v>
      </c>
      <c r="D1" s="122" t="s">
        <v>3499</v>
      </c>
      <c r="E1" s="122" t="s">
        <v>3500</v>
      </c>
      <c r="F1" s="122" t="s">
        <v>3501</v>
      </c>
      <c r="G1" s="122" t="s">
        <v>3502</v>
      </c>
      <c r="H1" s="122" t="s">
        <v>3503</v>
      </c>
      <c r="I1" s="122" t="s">
        <v>3504</v>
      </c>
      <c r="P1" s="670" t="s">
        <v>4109</v>
      </c>
      <c r="Q1" s="670" t="s">
        <v>4110</v>
      </c>
      <c r="R1" s="670" t="s">
        <v>4111</v>
      </c>
      <c r="S1" s="670" t="s">
        <v>4112</v>
      </c>
      <c r="T1" s="670" t="s">
        <v>4113</v>
      </c>
    </row>
    <row r="2" spans="1:20" x14ac:dyDescent="0.25">
      <c r="A2" s="12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122">
        <v>8</v>
      </c>
      <c r="C2" s="122">
        <v>1</v>
      </c>
      <c r="I2" s="122" t="s">
        <v>4068</v>
      </c>
      <c r="P2" s="574"/>
      <c r="Q2" s="574"/>
      <c r="R2" s="574"/>
      <c r="S2" s="574"/>
      <c r="T2" s="574"/>
    </row>
    <row r="3" spans="1:20" x14ac:dyDescent="0.25">
      <c r="A3" s="122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122">
        <v>8</v>
      </c>
      <c r="C3" s="122">
        <v>1</v>
      </c>
      <c r="D3" s="122">
        <v>1</v>
      </c>
      <c r="J3" s="122" t="s">
        <v>4069</v>
      </c>
      <c r="P3" s="574">
        <f>'Formato 8'!B6</f>
        <v>0</v>
      </c>
      <c r="Q3" s="574" t="str">
        <f>'Formato 8'!C6</f>
        <v>no aplica</v>
      </c>
      <c r="R3" s="574">
        <f>'Formato 8'!D6</f>
        <v>0</v>
      </c>
      <c r="S3" s="574">
        <f>'Formato 8'!E6</f>
        <v>0</v>
      </c>
      <c r="T3" s="574">
        <f>'Formato 8'!F6</f>
        <v>0</v>
      </c>
    </row>
    <row r="4" spans="1:20" x14ac:dyDescent="0.25">
      <c r="A4" s="122" t="str">
        <f t="shared" si="0"/>
        <v>8,1,2,0,0,0,0</v>
      </c>
      <c r="B4" s="122">
        <v>8</v>
      </c>
      <c r="C4" s="122">
        <v>1</v>
      </c>
      <c r="D4" s="122">
        <v>2</v>
      </c>
      <c r="J4" s="122" t="s">
        <v>4071</v>
      </c>
      <c r="P4" s="574">
        <f>'Formato 8'!B7</f>
        <v>0</v>
      </c>
      <c r="Q4" s="574">
        <f>'Formato 8'!C7</f>
        <v>0</v>
      </c>
      <c r="R4" s="574">
        <f>'Formato 8'!D7</f>
        <v>0</v>
      </c>
      <c r="S4" s="574">
        <f>'Formato 8'!E7</f>
        <v>0</v>
      </c>
      <c r="T4" s="574">
        <f>'Formato 8'!F7</f>
        <v>0</v>
      </c>
    </row>
    <row r="5" spans="1:20" x14ac:dyDescent="0.25">
      <c r="A5" s="122" t="str">
        <f t="shared" si="0"/>
        <v>8,2,0,0,0,0,0</v>
      </c>
      <c r="B5" s="122">
        <v>8</v>
      </c>
      <c r="C5" s="122">
        <v>2</v>
      </c>
      <c r="I5" s="122" t="s">
        <v>4072</v>
      </c>
      <c r="P5" s="574"/>
      <c r="Q5" s="574"/>
      <c r="R5" s="574"/>
      <c r="S5" s="574"/>
      <c r="T5" s="574"/>
    </row>
    <row r="6" spans="1:20" x14ac:dyDescent="0.25">
      <c r="A6" s="122" t="str">
        <f t="shared" si="0"/>
        <v>8,2,1,0,0,0,0</v>
      </c>
      <c r="B6" s="122">
        <v>8</v>
      </c>
      <c r="C6" s="122">
        <v>2</v>
      </c>
      <c r="D6" s="122">
        <v>1</v>
      </c>
      <c r="J6" s="122" t="s">
        <v>4073</v>
      </c>
      <c r="P6" s="574">
        <f>'Formato 8'!B10</f>
        <v>0</v>
      </c>
      <c r="Q6" s="574">
        <f>'Formato 8'!C10</f>
        <v>0</v>
      </c>
      <c r="R6" s="574">
        <f>'Formato 8'!D10</f>
        <v>0</v>
      </c>
      <c r="S6" s="574">
        <f>'Formato 8'!E10</f>
        <v>0</v>
      </c>
      <c r="T6" s="574">
        <f>'Formato 8'!F10</f>
        <v>0</v>
      </c>
    </row>
    <row r="7" spans="1:20" x14ac:dyDescent="0.25">
      <c r="A7" s="122" t="str">
        <f t="shared" si="0"/>
        <v>8,2,1,1,0,0,0</v>
      </c>
      <c r="B7" s="122">
        <v>8</v>
      </c>
      <c r="C7" s="122">
        <v>2</v>
      </c>
      <c r="D7" s="122">
        <v>1</v>
      </c>
      <c r="E7" s="122">
        <v>1</v>
      </c>
      <c r="K7" s="122" t="s">
        <v>4074</v>
      </c>
      <c r="P7" s="574">
        <f>'Formato 8'!B11</f>
        <v>0</v>
      </c>
      <c r="Q7" s="574">
        <f>'Formato 8'!C11</f>
        <v>0</v>
      </c>
      <c r="R7" s="574">
        <f>'Formato 8'!D11</f>
        <v>0</v>
      </c>
      <c r="S7" s="574">
        <f>'Formato 8'!E11</f>
        <v>0</v>
      </c>
      <c r="T7" s="574">
        <f>'Formato 8'!F11</f>
        <v>0</v>
      </c>
    </row>
    <row r="8" spans="1:20" x14ac:dyDescent="0.25">
      <c r="A8" s="122" t="str">
        <f t="shared" si="0"/>
        <v>8,2,1,2,0,0,0</v>
      </c>
      <c r="B8" s="122">
        <v>8</v>
      </c>
      <c r="C8" s="122">
        <v>2</v>
      </c>
      <c r="D8" s="122">
        <v>1</v>
      </c>
      <c r="E8" s="122">
        <v>2</v>
      </c>
      <c r="K8" s="122" t="s">
        <v>4075</v>
      </c>
      <c r="P8" s="574">
        <f>'Formato 8'!B12</f>
        <v>0</v>
      </c>
      <c r="Q8" s="574">
        <f>'Formato 8'!C12</f>
        <v>0</v>
      </c>
      <c r="R8" s="574">
        <f>'Formato 8'!D12</f>
        <v>0</v>
      </c>
      <c r="S8" s="574">
        <f>'Formato 8'!E12</f>
        <v>0</v>
      </c>
      <c r="T8" s="574">
        <f>'Formato 8'!F12</f>
        <v>0</v>
      </c>
    </row>
    <row r="9" spans="1:20" x14ac:dyDescent="0.25">
      <c r="A9" s="122" t="str">
        <f t="shared" si="0"/>
        <v>8,2,1,3,0,0,0</v>
      </c>
      <c r="B9" s="122">
        <v>8</v>
      </c>
      <c r="C9" s="122">
        <v>2</v>
      </c>
      <c r="D9" s="122">
        <v>1</v>
      </c>
      <c r="E9" s="122">
        <v>3</v>
      </c>
      <c r="K9" s="122" t="s">
        <v>4076</v>
      </c>
      <c r="P9" s="574">
        <f>'Formato 8'!B13</f>
        <v>0</v>
      </c>
      <c r="Q9" s="574">
        <f>'Formato 8'!C13</f>
        <v>0</v>
      </c>
      <c r="R9" s="574">
        <f>'Formato 8'!D13</f>
        <v>0</v>
      </c>
      <c r="S9" s="574">
        <f>'Formato 8'!E13</f>
        <v>0</v>
      </c>
      <c r="T9" s="574">
        <f>'Formato 8'!F13</f>
        <v>0</v>
      </c>
    </row>
    <row r="10" spans="1:20" x14ac:dyDescent="0.25">
      <c r="A10" s="122" t="str">
        <f t="shared" si="0"/>
        <v>8,2,2,0,0,0,0</v>
      </c>
      <c r="B10" s="122">
        <v>8</v>
      </c>
      <c r="C10" s="122">
        <v>2</v>
      </c>
      <c r="D10" s="122">
        <v>2</v>
      </c>
      <c r="J10" s="122" t="s">
        <v>4077</v>
      </c>
      <c r="P10" s="574">
        <f>'Formato 8'!B14</f>
        <v>0</v>
      </c>
      <c r="Q10" s="574">
        <f>'Formato 8'!C14</f>
        <v>0</v>
      </c>
      <c r="R10" s="574">
        <f>'Formato 8'!D14</f>
        <v>0</v>
      </c>
      <c r="S10" s="574">
        <f>'Formato 8'!E14</f>
        <v>0</v>
      </c>
      <c r="T10" s="574">
        <f>'Formato 8'!F14</f>
        <v>0</v>
      </c>
    </row>
    <row r="11" spans="1:20" x14ac:dyDescent="0.25">
      <c r="A11" s="122" t="str">
        <f t="shared" si="0"/>
        <v>8,2,2,1,0,0,0</v>
      </c>
      <c r="B11" s="122">
        <v>8</v>
      </c>
      <c r="C11" s="122">
        <v>2</v>
      </c>
      <c r="D11" s="122">
        <v>2</v>
      </c>
      <c r="E11" s="122">
        <v>1</v>
      </c>
      <c r="K11" s="122" t="s">
        <v>4074</v>
      </c>
      <c r="P11" s="574">
        <f>'Formato 8'!B15</f>
        <v>0</v>
      </c>
      <c r="Q11" s="574">
        <f>'Formato 8'!C15</f>
        <v>0</v>
      </c>
      <c r="R11" s="574">
        <f>'Formato 8'!D15</f>
        <v>0</v>
      </c>
      <c r="S11" s="574">
        <f>'Formato 8'!E15</f>
        <v>0</v>
      </c>
      <c r="T11" s="574">
        <f>'Formato 8'!F15</f>
        <v>0</v>
      </c>
    </row>
    <row r="12" spans="1:20" x14ac:dyDescent="0.25">
      <c r="A12" s="122" t="str">
        <f t="shared" si="0"/>
        <v>8,2,2,2,0,0,0</v>
      </c>
      <c r="B12" s="122">
        <v>8</v>
      </c>
      <c r="C12" s="122">
        <v>2</v>
      </c>
      <c r="D12" s="122">
        <v>2</v>
      </c>
      <c r="E12" s="122">
        <v>2</v>
      </c>
      <c r="K12" s="122" t="s">
        <v>4075</v>
      </c>
      <c r="P12" s="574">
        <f>'Formato 8'!B16</f>
        <v>0</v>
      </c>
      <c r="Q12" s="574">
        <f>'Formato 8'!C16</f>
        <v>0</v>
      </c>
      <c r="R12" s="574">
        <f>'Formato 8'!D16</f>
        <v>0</v>
      </c>
      <c r="S12" s="574">
        <f>'Formato 8'!E16</f>
        <v>0</v>
      </c>
      <c r="T12" s="574">
        <f>'Formato 8'!F16</f>
        <v>0</v>
      </c>
    </row>
    <row r="13" spans="1:20" x14ac:dyDescent="0.25">
      <c r="A13" s="122" t="str">
        <f t="shared" si="0"/>
        <v>8,2,2,3,0,0,0</v>
      </c>
      <c r="B13" s="122">
        <v>8</v>
      </c>
      <c r="C13" s="122">
        <v>2</v>
      </c>
      <c r="D13" s="122">
        <v>2</v>
      </c>
      <c r="E13" s="122">
        <v>3</v>
      </c>
      <c r="K13" s="122" t="s">
        <v>4076</v>
      </c>
      <c r="P13" s="574">
        <f>'Formato 8'!B17</f>
        <v>0</v>
      </c>
      <c r="Q13" s="574">
        <f>'Formato 8'!C17</f>
        <v>0</v>
      </c>
      <c r="R13" s="574">
        <f>'Formato 8'!D17</f>
        <v>0</v>
      </c>
      <c r="S13" s="574">
        <f>'Formato 8'!E17</f>
        <v>0</v>
      </c>
      <c r="T13" s="574">
        <f>'Formato 8'!F17</f>
        <v>0</v>
      </c>
    </row>
    <row r="14" spans="1:20" x14ac:dyDescent="0.25">
      <c r="A14" s="122" t="str">
        <f t="shared" si="0"/>
        <v>8,2,3,0,0,0,0</v>
      </c>
      <c r="B14" s="122">
        <v>8</v>
      </c>
      <c r="C14" s="122">
        <v>2</v>
      </c>
      <c r="D14" s="122">
        <v>3</v>
      </c>
      <c r="J14" s="122" t="s">
        <v>4078</v>
      </c>
      <c r="P14" s="574">
        <f>'Formato 8'!B18</f>
        <v>0</v>
      </c>
      <c r="Q14" s="574">
        <f>'Formato 8'!C18</f>
        <v>0</v>
      </c>
      <c r="R14" s="574">
        <f>'Formato 8'!D18</f>
        <v>0</v>
      </c>
      <c r="S14" s="574">
        <f>'Formato 8'!E18</f>
        <v>0</v>
      </c>
      <c r="T14" s="574">
        <f>'Formato 8'!F18</f>
        <v>0</v>
      </c>
    </row>
    <row r="15" spans="1:20" x14ac:dyDescent="0.25">
      <c r="A15" s="122" t="str">
        <f t="shared" si="0"/>
        <v>8,2,4,0,0,0,0</v>
      </c>
      <c r="B15" s="122">
        <v>8</v>
      </c>
      <c r="C15" s="122">
        <v>2</v>
      </c>
      <c r="D15" s="122">
        <v>4</v>
      </c>
      <c r="J15" s="122" t="s">
        <v>4079</v>
      </c>
      <c r="P15" s="574">
        <f>'Formato 8'!B19</f>
        <v>0</v>
      </c>
      <c r="Q15" s="574">
        <f>'Formato 8'!C19</f>
        <v>0</v>
      </c>
      <c r="R15" s="574">
        <f>'Formato 8'!D19</f>
        <v>0</v>
      </c>
      <c r="S15" s="574">
        <f>'Formato 8'!E19</f>
        <v>0</v>
      </c>
      <c r="T15" s="574">
        <f>'Formato 8'!F19</f>
        <v>0</v>
      </c>
    </row>
    <row r="16" spans="1:20" x14ac:dyDescent="0.25">
      <c r="A16" s="122" t="str">
        <f t="shared" si="0"/>
        <v>8,2,5,0,0,0,0</v>
      </c>
      <c r="B16" s="122">
        <v>8</v>
      </c>
      <c r="C16" s="122">
        <v>2</v>
      </c>
      <c r="D16" s="122">
        <v>5</v>
      </c>
      <c r="J16" s="122" t="s">
        <v>4080</v>
      </c>
      <c r="P16" s="574">
        <f>'Formato 8'!B20</f>
        <v>0</v>
      </c>
      <c r="Q16" s="574">
        <f>'Formato 8'!C20</f>
        <v>0</v>
      </c>
      <c r="R16" s="574">
        <f>'Formato 8'!D20</f>
        <v>0</v>
      </c>
      <c r="S16" s="574">
        <f>'Formato 8'!E20</f>
        <v>0</v>
      </c>
      <c r="T16" s="574">
        <f>'Formato 8'!F20</f>
        <v>0</v>
      </c>
    </row>
    <row r="17" spans="1:20" x14ac:dyDescent="0.25">
      <c r="A17" s="122" t="str">
        <f t="shared" si="0"/>
        <v>8,2,6,0,0,0,0</v>
      </c>
      <c r="B17" s="122">
        <v>8</v>
      </c>
      <c r="C17" s="122">
        <v>2</v>
      </c>
      <c r="D17" s="122">
        <v>6</v>
      </c>
      <c r="J17" s="122" t="s">
        <v>4081</v>
      </c>
      <c r="P17" s="574">
        <f>'Formato 8'!B21</f>
        <v>0</v>
      </c>
      <c r="Q17" s="574">
        <f>'Formato 8'!C21</f>
        <v>0</v>
      </c>
      <c r="R17" s="574">
        <f>'Formato 8'!D21</f>
        <v>0</v>
      </c>
      <c r="S17" s="574">
        <f>'Formato 8'!E21</f>
        <v>0</v>
      </c>
      <c r="T17" s="574">
        <f>'Formato 8'!F21</f>
        <v>0</v>
      </c>
    </row>
    <row r="18" spans="1:20" x14ac:dyDescent="0.25">
      <c r="A18" s="122" t="str">
        <f t="shared" si="0"/>
        <v>8,2,7,0,0,0,0</v>
      </c>
      <c r="B18" s="122">
        <v>8</v>
      </c>
      <c r="C18" s="122">
        <v>2</v>
      </c>
      <c r="D18" s="122">
        <v>7</v>
      </c>
      <c r="J18" s="122" t="s">
        <v>4082</v>
      </c>
      <c r="P18" s="574">
        <f>'Formato 8'!B22</f>
        <v>0</v>
      </c>
      <c r="Q18" s="574">
        <f>'Formato 8'!C22</f>
        <v>0</v>
      </c>
      <c r="R18" s="574">
        <f>'Formato 8'!D22</f>
        <v>0</v>
      </c>
      <c r="S18" s="574">
        <f>'Formato 8'!E22</f>
        <v>0</v>
      </c>
      <c r="T18" s="574">
        <f>'Formato 8'!F22</f>
        <v>0</v>
      </c>
    </row>
    <row r="19" spans="1:20" x14ac:dyDescent="0.25">
      <c r="A19" s="122" t="str">
        <f t="shared" si="0"/>
        <v>8,2,8,0,0,0,0</v>
      </c>
      <c r="B19" s="122">
        <v>8</v>
      </c>
      <c r="C19" s="122">
        <v>2</v>
      </c>
      <c r="D19" s="122">
        <v>8</v>
      </c>
      <c r="J19" s="122" t="s">
        <v>4083</v>
      </c>
      <c r="P19" s="574">
        <f>'Formato 8'!B23</f>
        <v>0</v>
      </c>
      <c r="Q19" s="574">
        <f>'Formato 8'!C23</f>
        <v>0</v>
      </c>
      <c r="R19" s="574">
        <f>'Formato 8'!D23</f>
        <v>0</v>
      </c>
      <c r="S19" s="574">
        <f>'Formato 8'!E23</f>
        <v>0</v>
      </c>
      <c r="T19" s="574">
        <f>'Formato 8'!F23</f>
        <v>0</v>
      </c>
    </row>
    <row r="20" spans="1:20" x14ac:dyDescent="0.25">
      <c r="A20" s="122" t="str">
        <f t="shared" si="0"/>
        <v>8,2,9,0,0,0,0</v>
      </c>
      <c r="B20" s="122">
        <v>8</v>
      </c>
      <c r="C20" s="122">
        <v>2</v>
      </c>
      <c r="D20" s="122">
        <v>9</v>
      </c>
      <c r="J20" s="122" t="s">
        <v>4084</v>
      </c>
      <c r="P20" s="574">
        <f>'Formato 8'!B24</f>
        <v>0</v>
      </c>
      <c r="Q20" s="574">
        <f>'Formato 8'!C24</f>
        <v>0</v>
      </c>
      <c r="R20" s="574">
        <f>'Formato 8'!D24</f>
        <v>0</v>
      </c>
      <c r="S20" s="574">
        <f>'Formato 8'!E24</f>
        <v>0</v>
      </c>
      <c r="T20" s="574">
        <f>'Formato 8'!F24</f>
        <v>0</v>
      </c>
    </row>
    <row r="21" spans="1:20" x14ac:dyDescent="0.25">
      <c r="A21" s="122" t="str">
        <f t="shared" si="0"/>
        <v>8,2,10,0,0,0,0</v>
      </c>
      <c r="B21" s="122">
        <v>8</v>
      </c>
      <c r="C21" s="122">
        <v>2</v>
      </c>
      <c r="D21" s="122">
        <v>10</v>
      </c>
      <c r="J21" s="122" t="s">
        <v>4085</v>
      </c>
      <c r="P21" s="574">
        <f>'Formato 8'!B25</f>
        <v>0</v>
      </c>
      <c r="Q21" s="574">
        <f>'Formato 8'!C25</f>
        <v>0</v>
      </c>
      <c r="R21" s="574">
        <f>'Formato 8'!D25</f>
        <v>0</v>
      </c>
      <c r="S21" s="574">
        <f>'Formato 8'!E25</f>
        <v>0</v>
      </c>
      <c r="T21" s="574">
        <f>'Formato 8'!F25</f>
        <v>0</v>
      </c>
    </row>
    <row r="22" spans="1:20" x14ac:dyDescent="0.25">
      <c r="A22" s="122" t="str">
        <f t="shared" si="0"/>
        <v>8,3,0,0,0,0,0</v>
      </c>
      <c r="B22" s="122">
        <v>8</v>
      </c>
      <c r="C22" s="122">
        <v>3</v>
      </c>
      <c r="I22" s="122" t="s">
        <v>4086</v>
      </c>
      <c r="P22" s="574"/>
      <c r="Q22" s="574"/>
      <c r="R22" s="574"/>
      <c r="S22" s="574"/>
      <c r="T22" s="574"/>
    </row>
    <row r="23" spans="1:20" x14ac:dyDescent="0.25">
      <c r="A23" s="122" t="str">
        <f t="shared" si="0"/>
        <v>8,3,1,0,0,0,0</v>
      </c>
      <c r="B23" s="122">
        <v>8</v>
      </c>
      <c r="C23" s="122">
        <v>3</v>
      </c>
      <c r="D23" s="122">
        <v>1</v>
      </c>
      <c r="J23" s="122" t="s">
        <v>4087</v>
      </c>
      <c r="P23" s="574">
        <f>'Formato 8'!B28</f>
        <v>0</v>
      </c>
      <c r="Q23" s="574">
        <f>'Formato 8'!C28</f>
        <v>0</v>
      </c>
      <c r="R23" s="574">
        <f>'Formato 8'!D28</f>
        <v>0</v>
      </c>
      <c r="S23" s="574">
        <f>'Formato 8'!E28</f>
        <v>0</v>
      </c>
      <c r="T23" s="574">
        <f>'Formato 8'!F28</f>
        <v>0</v>
      </c>
    </row>
    <row r="24" spans="1:20" x14ac:dyDescent="0.25">
      <c r="A24" s="122" t="str">
        <f t="shared" si="0"/>
        <v>8,4,0,0,0,0,0</v>
      </c>
      <c r="B24" s="122">
        <v>8</v>
      </c>
      <c r="C24" s="122">
        <v>4</v>
      </c>
      <c r="I24" s="122" t="s">
        <v>4088</v>
      </c>
      <c r="P24" s="574"/>
      <c r="Q24" s="574"/>
      <c r="R24" s="574"/>
      <c r="S24" s="574"/>
      <c r="T24" s="574"/>
    </row>
    <row r="25" spans="1:20" x14ac:dyDescent="0.25">
      <c r="A25" s="122" t="str">
        <f t="shared" si="0"/>
        <v>8,4,1,0,0,0,0</v>
      </c>
      <c r="B25" s="122">
        <v>8</v>
      </c>
      <c r="C25" s="122">
        <v>4</v>
      </c>
      <c r="D25" s="122">
        <v>1</v>
      </c>
      <c r="J25" s="122" t="s">
        <v>4073</v>
      </c>
      <c r="P25" s="574">
        <f>'Formato 8'!B31</f>
        <v>0</v>
      </c>
      <c r="Q25" s="574">
        <f>'Formato 8'!C31</f>
        <v>0</v>
      </c>
      <c r="R25" s="574">
        <f>'Formato 8'!D31</f>
        <v>0</v>
      </c>
      <c r="S25" s="574">
        <f>'Formato 8'!E31</f>
        <v>0</v>
      </c>
      <c r="T25" s="574">
        <f>'Formato 8'!F31</f>
        <v>0</v>
      </c>
    </row>
    <row r="26" spans="1:20" x14ac:dyDescent="0.25">
      <c r="A26" s="122" t="str">
        <f t="shared" si="0"/>
        <v>8,4,2,0,0,0,0</v>
      </c>
      <c r="B26" s="122">
        <v>8</v>
      </c>
      <c r="C26" s="122">
        <v>4</v>
      </c>
      <c r="D26" s="122">
        <v>2</v>
      </c>
      <c r="J26" s="122" t="s">
        <v>4077</v>
      </c>
      <c r="P26" s="574">
        <f>'Formato 8'!B32</f>
        <v>0</v>
      </c>
      <c r="Q26" s="574">
        <f>'Formato 8'!C32</f>
        <v>0</v>
      </c>
      <c r="R26" s="574">
        <f>'Formato 8'!D32</f>
        <v>0</v>
      </c>
      <c r="S26" s="574">
        <f>'Formato 8'!E32</f>
        <v>0</v>
      </c>
      <c r="T26" s="574">
        <f>'Formato 8'!F32</f>
        <v>0</v>
      </c>
    </row>
    <row r="27" spans="1:20" x14ac:dyDescent="0.25">
      <c r="A27" s="122" t="str">
        <f t="shared" si="0"/>
        <v>8,4,3,0,0,0,0</v>
      </c>
      <c r="B27" s="122">
        <v>8</v>
      </c>
      <c r="C27" s="122">
        <v>4</v>
      </c>
      <c r="D27" s="122">
        <v>3</v>
      </c>
      <c r="J27" s="122" t="s">
        <v>4089</v>
      </c>
      <c r="P27" s="574">
        <f>'Formato 8'!B33</f>
        <v>0</v>
      </c>
      <c r="Q27" s="574">
        <f>'Formato 8'!C33</f>
        <v>0</v>
      </c>
      <c r="R27" s="574">
        <f>'Formato 8'!D33</f>
        <v>0</v>
      </c>
      <c r="S27" s="574">
        <f>'Formato 8'!E33</f>
        <v>0</v>
      </c>
      <c r="T27" s="574">
        <f>'Formato 8'!F33</f>
        <v>0</v>
      </c>
    </row>
    <row r="28" spans="1:20" x14ac:dyDescent="0.25">
      <c r="A28" s="122" t="str">
        <f t="shared" si="0"/>
        <v>8,5,0,0,0,0,0</v>
      </c>
      <c r="B28" s="122">
        <v>8</v>
      </c>
      <c r="C28" s="122">
        <v>5</v>
      </c>
      <c r="I28" s="122" t="s">
        <v>4090</v>
      </c>
      <c r="P28" s="574"/>
      <c r="Q28" s="574"/>
      <c r="R28" s="574"/>
      <c r="S28" s="574"/>
      <c r="T28" s="574"/>
    </row>
    <row r="29" spans="1:20" x14ac:dyDescent="0.25">
      <c r="A29" s="122" t="str">
        <f t="shared" si="0"/>
        <v>8,5,1,0,0,0,0</v>
      </c>
      <c r="B29" s="122">
        <v>8</v>
      </c>
      <c r="C29" s="122">
        <v>5</v>
      </c>
      <c r="D29" s="122">
        <v>1</v>
      </c>
      <c r="J29" s="122" t="s">
        <v>4091</v>
      </c>
      <c r="P29" s="574">
        <f>'Formato 8'!B36</f>
        <v>0</v>
      </c>
      <c r="Q29" s="574">
        <f>'Formato 8'!C36</f>
        <v>0</v>
      </c>
      <c r="R29" s="574">
        <f>'Formato 8'!D36</f>
        <v>0</v>
      </c>
      <c r="S29" s="574">
        <f>'Formato 8'!E36</f>
        <v>0</v>
      </c>
      <c r="T29" s="574">
        <f>'Formato 8'!F36</f>
        <v>0</v>
      </c>
    </row>
    <row r="30" spans="1:20" x14ac:dyDescent="0.25">
      <c r="A30" s="122" t="str">
        <f t="shared" si="0"/>
        <v>8,5,2,0,0,0,0</v>
      </c>
      <c r="B30" s="122">
        <v>8</v>
      </c>
      <c r="C30" s="122">
        <v>5</v>
      </c>
      <c r="D30" s="122">
        <v>2</v>
      </c>
      <c r="J30" s="122" t="s">
        <v>4092</v>
      </c>
      <c r="P30" s="574">
        <f>'Formato 8'!B37</f>
        <v>0</v>
      </c>
      <c r="Q30" s="574">
        <f>'Formato 8'!C37</f>
        <v>0</v>
      </c>
      <c r="R30" s="574">
        <f>'Formato 8'!D37</f>
        <v>0</v>
      </c>
      <c r="S30" s="574">
        <f>'Formato 8'!E37</f>
        <v>0</v>
      </c>
      <c r="T30" s="574">
        <f>'Formato 8'!F37</f>
        <v>0</v>
      </c>
    </row>
    <row r="31" spans="1:20" x14ac:dyDescent="0.25">
      <c r="A31" s="122" t="str">
        <f t="shared" si="0"/>
        <v>8,5,3,0,0,0,0</v>
      </c>
      <c r="B31" s="122">
        <v>8</v>
      </c>
      <c r="C31" s="122">
        <v>5</v>
      </c>
      <c r="D31" s="122">
        <v>3</v>
      </c>
      <c r="J31" s="122" t="s">
        <v>4093</v>
      </c>
      <c r="P31" s="574">
        <f>'Formato 8'!B38</f>
        <v>0</v>
      </c>
      <c r="Q31" s="574">
        <f>'Formato 8'!C38</f>
        <v>0</v>
      </c>
      <c r="R31" s="574">
        <f>'Formato 8'!D38</f>
        <v>0</v>
      </c>
      <c r="S31" s="574">
        <f>'Formato 8'!E38</f>
        <v>0</v>
      </c>
      <c r="T31" s="574">
        <f>'Formato 8'!F38</f>
        <v>0</v>
      </c>
    </row>
    <row r="32" spans="1:20" x14ac:dyDescent="0.25">
      <c r="A32" s="122" t="str">
        <f t="shared" si="0"/>
        <v>8,6,0,0,0,0,0</v>
      </c>
      <c r="B32" s="122">
        <v>8</v>
      </c>
      <c r="C32" s="122">
        <v>6</v>
      </c>
      <c r="I32" s="122" t="s">
        <v>4094</v>
      </c>
      <c r="P32" s="574">
        <f>'Formato 8'!B40</f>
        <v>0</v>
      </c>
      <c r="Q32" s="574">
        <f>'Formato 8'!C40</f>
        <v>0</v>
      </c>
      <c r="R32" s="574">
        <f>'Formato 8'!D40</f>
        <v>0</v>
      </c>
      <c r="S32" s="574">
        <f>'Formato 8'!E40</f>
        <v>0</v>
      </c>
      <c r="T32" s="574">
        <f>'Formato 8'!F40</f>
        <v>0</v>
      </c>
    </row>
    <row r="33" spans="1:20" x14ac:dyDescent="0.25">
      <c r="A33" s="122" t="str">
        <f t="shared" si="0"/>
        <v>8,7,0,0,0,0,0</v>
      </c>
      <c r="B33" s="122">
        <v>8</v>
      </c>
      <c r="C33" s="122">
        <v>7</v>
      </c>
      <c r="I33" s="122" t="s">
        <v>4095</v>
      </c>
      <c r="P33" s="574"/>
      <c r="Q33" s="574"/>
      <c r="R33" s="574"/>
      <c r="S33" s="574"/>
      <c r="T33" s="574"/>
    </row>
    <row r="34" spans="1:20" x14ac:dyDescent="0.25">
      <c r="A34" s="122" t="str">
        <f t="shared" si="0"/>
        <v>8,7,1,0,0,0,0</v>
      </c>
      <c r="B34" s="122">
        <v>8</v>
      </c>
      <c r="C34" s="122">
        <v>7</v>
      </c>
      <c r="D34" s="122">
        <v>1</v>
      </c>
      <c r="J34" s="122" t="s">
        <v>4096</v>
      </c>
      <c r="P34" s="574">
        <f>'Formato 8'!B43</f>
        <v>0</v>
      </c>
      <c r="Q34" s="574">
        <f>'Formato 8'!C43</f>
        <v>0</v>
      </c>
      <c r="R34" s="574">
        <f>'Formato 8'!D43</f>
        <v>0</v>
      </c>
      <c r="S34" s="574">
        <f>'Formato 8'!E43</f>
        <v>0</v>
      </c>
      <c r="T34" s="574">
        <f>'Formato 8'!F43</f>
        <v>0</v>
      </c>
    </row>
    <row r="35" spans="1:20" x14ac:dyDescent="0.25">
      <c r="A35" s="122" t="str">
        <f t="shared" si="0"/>
        <v>8,7,2,0,0,0,0</v>
      </c>
      <c r="B35" s="122">
        <v>8</v>
      </c>
      <c r="C35" s="122">
        <v>7</v>
      </c>
      <c r="D35" s="122">
        <v>2</v>
      </c>
      <c r="J35" s="122" t="s">
        <v>4097</v>
      </c>
      <c r="P35" s="574">
        <f>'Formato 8'!B44</f>
        <v>0</v>
      </c>
      <c r="Q35" s="574">
        <f>'Formato 8'!C44</f>
        <v>0</v>
      </c>
      <c r="R35" s="574">
        <f>'Formato 8'!D44</f>
        <v>0</v>
      </c>
      <c r="S35" s="574">
        <f>'Formato 8'!E44</f>
        <v>0</v>
      </c>
      <c r="T35" s="574">
        <f>'Formato 8'!F44</f>
        <v>0</v>
      </c>
    </row>
    <row r="36" spans="1:20" x14ac:dyDescent="0.25">
      <c r="A36" s="122" t="str">
        <f t="shared" si="0"/>
        <v>8,7,3,0,0,0,0</v>
      </c>
      <c r="B36" s="122">
        <v>8</v>
      </c>
      <c r="C36" s="122">
        <v>7</v>
      </c>
      <c r="D36" s="122">
        <v>3</v>
      </c>
      <c r="J36" s="122" t="s">
        <v>4098</v>
      </c>
      <c r="P36" s="574">
        <f>'Formato 8'!B45</f>
        <v>0</v>
      </c>
      <c r="Q36" s="574">
        <f>'Formato 8'!C45</f>
        <v>0</v>
      </c>
      <c r="R36" s="574">
        <f>'Formato 8'!D45</f>
        <v>0</v>
      </c>
      <c r="S36" s="574">
        <f>'Formato 8'!E45</f>
        <v>0</v>
      </c>
      <c r="T36" s="574">
        <f>'Formato 8'!F45</f>
        <v>0</v>
      </c>
    </row>
    <row r="37" spans="1:20" x14ac:dyDescent="0.25">
      <c r="A37" s="122" t="str">
        <f t="shared" si="0"/>
        <v>8,8,0,0,0,0,0</v>
      </c>
      <c r="B37" s="122">
        <v>8</v>
      </c>
      <c r="C37" s="122">
        <v>8</v>
      </c>
      <c r="I37" s="122" t="s">
        <v>4099</v>
      </c>
      <c r="P37" s="574"/>
      <c r="Q37" s="574"/>
      <c r="R37" s="574"/>
      <c r="S37" s="574"/>
      <c r="T37" s="574"/>
    </row>
    <row r="38" spans="1:20" x14ac:dyDescent="0.25">
      <c r="A38" s="122" t="str">
        <f t="shared" si="0"/>
        <v>8,8,1,0,0,0,0</v>
      </c>
      <c r="B38" s="122">
        <v>8</v>
      </c>
      <c r="C38" s="122">
        <v>8</v>
      </c>
      <c r="D38" s="122">
        <v>1</v>
      </c>
      <c r="J38" s="122" t="s">
        <v>4097</v>
      </c>
      <c r="P38" s="574">
        <f>'Formato 8'!B48</f>
        <v>0</v>
      </c>
      <c r="Q38" s="574">
        <f>'Formato 8'!C48</f>
        <v>0</v>
      </c>
      <c r="R38" s="574">
        <f>'Formato 8'!D48</f>
        <v>0</v>
      </c>
      <c r="S38" s="574">
        <f>'Formato 8'!E48</f>
        <v>0</v>
      </c>
      <c r="T38" s="574">
        <f>'Formato 8'!F48</f>
        <v>0</v>
      </c>
    </row>
    <row r="39" spans="1:20" x14ac:dyDescent="0.25">
      <c r="A39" s="122" t="str">
        <f t="shared" si="0"/>
        <v>8,8,2,0,0,0,0</v>
      </c>
      <c r="B39" s="122">
        <v>8</v>
      </c>
      <c r="C39" s="122">
        <v>8</v>
      </c>
      <c r="D39" s="122">
        <v>2</v>
      </c>
      <c r="J39" s="122" t="s">
        <v>4098</v>
      </c>
      <c r="P39" s="574">
        <f>'Formato 8'!B49</f>
        <v>0</v>
      </c>
      <c r="Q39" s="574">
        <f>'Formato 8'!C49</f>
        <v>0</v>
      </c>
      <c r="R39" s="574">
        <f>'Formato 8'!D49</f>
        <v>0</v>
      </c>
      <c r="S39" s="574">
        <f>'Formato 8'!E49</f>
        <v>0</v>
      </c>
      <c r="T39" s="574">
        <f>'Formato 8'!F49</f>
        <v>0</v>
      </c>
    </row>
    <row r="40" spans="1:20" x14ac:dyDescent="0.25">
      <c r="A40" s="122" t="str">
        <f t="shared" si="0"/>
        <v>8,9,0,0,0,0,0</v>
      </c>
      <c r="B40" s="122">
        <v>8</v>
      </c>
      <c r="C40" s="122">
        <v>9</v>
      </c>
      <c r="I40" s="122" t="s">
        <v>4100</v>
      </c>
      <c r="P40" s="574"/>
      <c r="Q40" s="574"/>
      <c r="R40" s="574"/>
      <c r="S40" s="574"/>
      <c r="T40" s="574"/>
    </row>
    <row r="41" spans="1:20" x14ac:dyDescent="0.25">
      <c r="A41" s="122" t="str">
        <f t="shared" si="0"/>
        <v>8,9,1,0,0,0,0</v>
      </c>
      <c r="B41" s="122">
        <v>8</v>
      </c>
      <c r="C41" s="122">
        <v>9</v>
      </c>
      <c r="D41" s="122">
        <v>1</v>
      </c>
      <c r="J41" s="122" t="s">
        <v>4097</v>
      </c>
      <c r="P41" s="574">
        <f>'Formato 8'!B52</f>
        <v>0</v>
      </c>
      <c r="Q41" s="574">
        <f>'Formato 8'!C52</f>
        <v>0</v>
      </c>
      <c r="R41" s="574">
        <f>'Formato 8'!D52</f>
        <v>0</v>
      </c>
      <c r="S41" s="574">
        <f>'Formato 8'!E52</f>
        <v>0</v>
      </c>
      <c r="T41" s="574">
        <f>'Formato 8'!F52</f>
        <v>0</v>
      </c>
    </row>
    <row r="42" spans="1:20" x14ac:dyDescent="0.25">
      <c r="A42" s="122" t="str">
        <f t="shared" si="0"/>
        <v>8,9,2,0,0,0,0</v>
      </c>
      <c r="B42" s="122">
        <v>8</v>
      </c>
      <c r="C42" s="122">
        <v>9</v>
      </c>
      <c r="D42" s="122">
        <v>2</v>
      </c>
      <c r="J42" s="122" t="s">
        <v>4098</v>
      </c>
      <c r="P42" s="574">
        <f>'Formato 8'!B53</f>
        <v>0</v>
      </c>
      <c r="Q42" s="574">
        <f>'Formato 8'!C53</f>
        <v>0</v>
      </c>
      <c r="R42" s="574">
        <f>'Formato 8'!D53</f>
        <v>0</v>
      </c>
      <c r="S42" s="574">
        <f>'Formato 8'!E53</f>
        <v>0</v>
      </c>
      <c r="T42" s="574">
        <f>'Formato 8'!F53</f>
        <v>0</v>
      </c>
    </row>
    <row r="43" spans="1:20" x14ac:dyDescent="0.25">
      <c r="A43" s="122" t="str">
        <f t="shared" si="0"/>
        <v>8,9,3,0,0,0,0</v>
      </c>
      <c r="B43" s="122">
        <v>8</v>
      </c>
      <c r="C43" s="122">
        <v>9</v>
      </c>
      <c r="D43" s="122">
        <v>3</v>
      </c>
      <c r="J43" s="122" t="s">
        <v>4101</v>
      </c>
      <c r="P43" s="574">
        <f>'Formato 8'!B54</f>
        <v>0</v>
      </c>
      <c r="Q43" s="574">
        <f>'Formato 8'!C54</f>
        <v>0</v>
      </c>
      <c r="R43" s="574">
        <f>'Formato 8'!D54</f>
        <v>0</v>
      </c>
      <c r="S43" s="574">
        <f>'Formato 8'!E54</f>
        <v>0</v>
      </c>
      <c r="T43" s="574">
        <f>'Formato 8'!F54</f>
        <v>0</v>
      </c>
    </row>
    <row r="44" spans="1:20" x14ac:dyDescent="0.25">
      <c r="A44" s="122" t="str">
        <f t="shared" si="0"/>
        <v>8,10,0,0,0,0,0</v>
      </c>
      <c r="B44" s="122">
        <v>8</v>
      </c>
      <c r="C44" s="122">
        <v>10</v>
      </c>
      <c r="I44" s="122" t="s">
        <v>4102</v>
      </c>
      <c r="P44" s="574"/>
      <c r="Q44" s="574"/>
      <c r="R44" s="574"/>
      <c r="S44" s="574"/>
      <c r="T44" s="574"/>
    </row>
    <row r="45" spans="1:20" x14ac:dyDescent="0.25">
      <c r="A45" s="122" t="str">
        <f t="shared" si="0"/>
        <v>8,10,1,0,0,0,0</v>
      </c>
      <c r="B45" s="122">
        <v>8</v>
      </c>
      <c r="C45" s="122">
        <v>10</v>
      </c>
      <c r="D45" s="122">
        <v>1</v>
      </c>
      <c r="J45" s="122" t="s">
        <v>4097</v>
      </c>
      <c r="P45" s="574">
        <f>'Formato 8'!B57</f>
        <v>0</v>
      </c>
      <c r="Q45" s="574">
        <f>'Formato 8'!C57</f>
        <v>0</v>
      </c>
      <c r="R45" s="574">
        <f>'Formato 8'!D57</f>
        <v>0</v>
      </c>
      <c r="S45" s="574">
        <f>'Formato 8'!E57</f>
        <v>0</v>
      </c>
      <c r="T45" s="574">
        <f>'Formato 8'!F57</f>
        <v>0</v>
      </c>
    </row>
    <row r="46" spans="1:20" x14ac:dyDescent="0.25">
      <c r="A46" s="122" t="str">
        <f t="shared" si="0"/>
        <v>8,10,2,0,0,0,0</v>
      </c>
      <c r="B46" s="122">
        <v>8</v>
      </c>
      <c r="C46" s="122">
        <v>10</v>
      </c>
      <c r="D46" s="122">
        <v>2</v>
      </c>
      <c r="J46" s="122" t="s">
        <v>4098</v>
      </c>
      <c r="P46" s="574">
        <f>'Formato 8'!B58</f>
        <v>0</v>
      </c>
      <c r="Q46" s="574">
        <f>'Formato 8'!C58</f>
        <v>0</v>
      </c>
      <c r="R46" s="574">
        <f>'Formato 8'!D58</f>
        <v>0</v>
      </c>
      <c r="S46" s="574">
        <f>'Formato 8'!E58</f>
        <v>0</v>
      </c>
      <c r="T46" s="574">
        <f>'Formato 8'!F58</f>
        <v>0</v>
      </c>
    </row>
    <row r="47" spans="1:20" x14ac:dyDescent="0.25">
      <c r="A47" s="122" t="str">
        <f t="shared" si="0"/>
        <v>8,11,0,0,0,0,0</v>
      </c>
      <c r="B47" s="122">
        <v>8</v>
      </c>
      <c r="C47" s="122">
        <v>11</v>
      </c>
      <c r="I47" s="122" t="s">
        <v>4103</v>
      </c>
      <c r="P47" s="574"/>
      <c r="Q47" s="574"/>
      <c r="R47" s="574"/>
      <c r="S47" s="574"/>
      <c r="T47" s="574"/>
    </row>
    <row r="48" spans="1:20" x14ac:dyDescent="0.25">
      <c r="A48" s="122" t="str">
        <f t="shared" si="0"/>
        <v>8,11,1,0,0,0,0</v>
      </c>
      <c r="B48" s="122">
        <v>8</v>
      </c>
      <c r="C48" s="122">
        <v>11</v>
      </c>
      <c r="D48" s="122">
        <v>1</v>
      </c>
      <c r="J48" s="122" t="s">
        <v>4104</v>
      </c>
      <c r="P48" s="574">
        <f>'Formato 8'!B61</f>
        <v>0</v>
      </c>
      <c r="Q48" s="574">
        <f>'Formato 8'!C61</f>
        <v>0</v>
      </c>
      <c r="R48" s="574">
        <f>'Formato 8'!D61</f>
        <v>0</v>
      </c>
      <c r="S48" s="574">
        <f>'Formato 8'!E61</f>
        <v>0</v>
      </c>
      <c r="T48" s="574">
        <f>'Formato 8'!F61</f>
        <v>0</v>
      </c>
    </row>
    <row r="49" spans="1:20" x14ac:dyDescent="0.25">
      <c r="A49" s="122" t="str">
        <f t="shared" si="0"/>
        <v>8,11,2,0,0,0,0</v>
      </c>
      <c r="B49" s="122">
        <v>8</v>
      </c>
      <c r="C49" s="122">
        <v>11</v>
      </c>
      <c r="D49" s="122">
        <v>2</v>
      </c>
      <c r="J49" s="122" t="s">
        <v>4105</v>
      </c>
      <c r="P49" s="574">
        <f>'Formato 8'!B62</f>
        <v>0</v>
      </c>
      <c r="Q49" s="574">
        <f>'Formato 8'!C62</f>
        <v>0</v>
      </c>
      <c r="R49" s="574">
        <f>'Formato 8'!D62</f>
        <v>0</v>
      </c>
      <c r="S49" s="574">
        <f>'Formato 8'!E62</f>
        <v>0</v>
      </c>
      <c r="T49" s="574">
        <f>'Formato 8'!F62</f>
        <v>0</v>
      </c>
    </row>
    <row r="50" spans="1:20" x14ac:dyDescent="0.25">
      <c r="A50" s="122" t="str">
        <f t="shared" si="0"/>
        <v>8,12,0,0,0,0,0</v>
      </c>
      <c r="B50" s="122">
        <v>8</v>
      </c>
      <c r="C50" s="122">
        <v>12</v>
      </c>
      <c r="I50" s="122" t="s">
        <v>4106</v>
      </c>
      <c r="P50" s="574"/>
      <c r="Q50" s="574"/>
      <c r="R50" s="574"/>
      <c r="S50" s="574"/>
      <c r="T50" s="574"/>
    </row>
    <row r="51" spans="1:20" x14ac:dyDescent="0.25">
      <c r="A51" s="122" t="str">
        <f t="shared" si="0"/>
        <v>8,12,1,0,0,0,0</v>
      </c>
      <c r="B51" s="122">
        <v>8</v>
      </c>
      <c r="C51" s="122">
        <v>12</v>
      </c>
      <c r="D51" s="122">
        <v>1</v>
      </c>
      <c r="J51" s="122" t="s">
        <v>4107</v>
      </c>
      <c r="P51" s="574">
        <f>'Formato 8'!B65</f>
        <v>0</v>
      </c>
      <c r="Q51" s="574">
        <f>'Formato 8'!C65</f>
        <v>0</v>
      </c>
      <c r="R51" s="574">
        <f>'Formato 8'!D65</f>
        <v>0</v>
      </c>
      <c r="S51" s="574">
        <f>'Formato 8'!E65</f>
        <v>0</v>
      </c>
      <c r="T51" s="574">
        <f>'Formato 8'!F65</f>
        <v>0</v>
      </c>
    </row>
    <row r="52" spans="1:20" x14ac:dyDescent="0.25">
      <c r="A52" s="122" t="str">
        <f t="shared" si="0"/>
        <v>8,12,2,0,0,0,0</v>
      </c>
      <c r="B52" s="122">
        <v>8</v>
      </c>
      <c r="C52" s="122">
        <v>12</v>
      </c>
      <c r="D52" s="122">
        <v>2</v>
      </c>
      <c r="J52" s="122" t="s">
        <v>4108</v>
      </c>
      <c r="P52" s="574">
        <f>'Formato 8'!B66</f>
        <v>0</v>
      </c>
      <c r="Q52" s="574">
        <f>'Formato 8'!C66</f>
        <v>0</v>
      </c>
      <c r="R52" s="574">
        <f>'Formato 8'!D66</f>
        <v>0</v>
      </c>
      <c r="S52" s="574">
        <f>'Formato 8'!E66</f>
        <v>0</v>
      </c>
      <c r="T52" s="574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0BAE-0C05-42AD-92CA-636A16CB55F0}">
  <sheetPr codeName="Sheet72"/>
  <dimension ref="A1:B2020"/>
  <sheetViews>
    <sheetView workbookViewId="0"/>
  </sheetViews>
  <sheetFormatPr baseColWidth="10" defaultColWidth="12" defaultRowHeight="11.25" customHeight="1" x14ac:dyDescent="0.2"/>
  <cols>
    <col min="1" max="16384" width="12" style="681"/>
  </cols>
  <sheetData>
    <row r="1" spans="1:2" ht="11.25" customHeight="1" x14ac:dyDescent="0.2">
      <c r="A1" s="679"/>
      <c r="B1" s="679"/>
    </row>
    <row r="2020" spans="1:1" x14ac:dyDescent="0.2">
      <c r="A2020" s="680" t="s">
        <v>124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210E-CD06-4987-9A17-819004B69872}">
  <sheetPr codeName="Sheet73">
    <pageSetUpPr fitToPage="1"/>
  </sheetPr>
  <dimension ref="A1:J65"/>
  <sheetViews>
    <sheetView workbookViewId="0">
      <selection activeCell="J52" sqref="J52"/>
    </sheetView>
  </sheetViews>
  <sheetFormatPr baseColWidth="10" defaultColWidth="12" defaultRowHeight="11.25" customHeight="1" x14ac:dyDescent="0.2"/>
  <cols>
    <col min="1" max="1" width="1" style="176" customWidth="1"/>
    <col min="2" max="2" width="55.6640625" style="176" customWidth="1"/>
    <col min="3" max="3" width="2.83203125" style="176" customWidth="1"/>
    <col min="4" max="4" width="31.33203125" style="176" customWidth="1"/>
    <col min="5" max="5" width="2.83203125" style="176" customWidth="1"/>
    <col min="6" max="6" width="16.5" style="712" customWidth="1"/>
    <col min="7" max="7" width="15.5" style="176" customWidth="1"/>
    <col min="8" max="8" width="14.5" style="176" bestFit="1" customWidth="1"/>
    <col min="9" max="9" width="28.33203125" style="176" bestFit="1" customWidth="1"/>
    <col min="10" max="10" width="18" style="176" customWidth="1"/>
    <col min="11" max="16384" width="12" style="176"/>
  </cols>
  <sheetData>
    <row r="1" spans="1:10" ht="45" customHeight="1" x14ac:dyDescent="0.2">
      <c r="A1" s="895" t="s">
        <v>4114</v>
      </c>
      <c r="B1" s="896"/>
      <c r="C1" s="896"/>
      <c r="D1" s="896"/>
      <c r="E1" s="896"/>
      <c r="F1" s="896"/>
      <c r="G1" s="896"/>
      <c r="H1" s="896"/>
      <c r="I1" s="896"/>
      <c r="J1" s="897"/>
    </row>
    <row r="2" spans="1:10" ht="24" customHeight="1" x14ac:dyDescent="0.2">
      <c r="A2" s="682"/>
      <c r="B2" s="683"/>
      <c r="C2" s="895" t="s">
        <v>4115</v>
      </c>
      <c r="D2" s="896"/>
      <c r="E2" s="896"/>
      <c r="F2" s="897"/>
      <c r="G2" s="895" t="s">
        <v>4116</v>
      </c>
      <c r="H2" s="897"/>
      <c r="I2" s="684"/>
      <c r="J2" s="685"/>
    </row>
    <row r="3" spans="1:10" ht="33.75" x14ac:dyDescent="0.2">
      <c r="A3" s="686"/>
      <c r="B3" s="687" t="s">
        <v>4117</v>
      </c>
      <c r="C3" s="898" t="s">
        <v>4118</v>
      </c>
      <c r="D3" s="899"/>
      <c r="E3" s="898" t="s">
        <v>4119</v>
      </c>
      <c r="F3" s="899"/>
      <c r="G3" s="688" t="s">
        <v>4120</v>
      </c>
      <c r="H3" s="688" t="s">
        <v>4121</v>
      </c>
      <c r="I3" s="689" t="s">
        <v>4122</v>
      </c>
      <c r="J3" s="690" t="s">
        <v>4123</v>
      </c>
    </row>
    <row r="4" spans="1:10" ht="15" customHeight="1" x14ac:dyDescent="0.2">
      <c r="A4" s="691"/>
      <c r="B4" s="893" t="s">
        <v>4124</v>
      </c>
      <c r="C4" s="893"/>
      <c r="D4" s="893"/>
      <c r="E4" s="893"/>
      <c r="F4" s="893"/>
      <c r="G4" s="893"/>
      <c r="H4" s="893"/>
      <c r="I4" s="893"/>
      <c r="J4" s="894"/>
    </row>
    <row r="5" spans="1:10" ht="15" customHeight="1" x14ac:dyDescent="0.2">
      <c r="A5" s="692"/>
      <c r="B5" s="902" t="s">
        <v>4125</v>
      </c>
      <c r="C5" s="902"/>
      <c r="D5" s="902"/>
      <c r="E5" s="902"/>
      <c r="F5" s="902"/>
      <c r="G5" s="902"/>
      <c r="H5" s="902"/>
      <c r="I5" s="902"/>
      <c r="J5" s="903"/>
    </row>
    <row r="6" spans="1:10" ht="15" customHeight="1" x14ac:dyDescent="0.2">
      <c r="A6" s="692"/>
      <c r="B6" s="900" t="s">
        <v>4126</v>
      </c>
      <c r="C6" s="900"/>
      <c r="D6" s="900"/>
      <c r="E6" s="900"/>
      <c r="F6" s="900"/>
      <c r="G6" s="900"/>
      <c r="H6" s="900"/>
      <c r="I6" s="900"/>
      <c r="J6" s="901"/>
    </row>
    <row r="7" spans="1:10" ht="24.95" customHeight="1" x14ac:dyDescent="0.2">
      <c r="A7" s="693">
        <v>900001</v>
      </c>
      <c r="B7" s="694" t="s">
        <v>4127</v>
      </c>
      <c r="C7" s="695"/>
      <c r="D7" s="696" t="s">
        <v>4128</v>
      </c>
      <c r="E7" s="695"/>
      <c r="F7" s="697"/>
      <c r="G7" s="698">
        <v>35121100</v>
      </c>
      <c r="H7" s="699" t="s">
        <v>4129</v>
      </c>
      <c r="I7" s="699" t="s">
        <v>4130</v>
      </c>
      <c r="J7" s="700" t="s">
        <v>4131</v>
      </c>
    </row>
    <row r="8" spans="1:10" ht="24.95" customHeight="1" x14ac:dyDescent="0.2">
      <c r="A8" s="693">
        <v>900002</v>
      </c>
      <c r="B8" s="694" t="s">
        <v>4132</v>
      </c>
      <c r="C8" s="695"/>
      <c r="D8" s="696" t="s">
        <v>4133</v>
      </c>
      <c r="E8" s="695"/>
      <c r="F8" s="697"/>
      <c r="G8" s="698">
        <v>35121100</v>
      </c>
      <c r="H8" s="699" t="s">
        <v>4129</v>
      </c>
      <c r="I8" s="699" t="s">
        <v>4130</v>
      </c>
      <c r="J8" s="700" t="s">
        <v>4131</v>
      </c>
    </row>
    <row r="9" spans="1:10" ht="20.100000000000001" customHeight="1" x14ac:dyDescent="0.2">
      <c r="A9" s="693">
        <v>900003</v>
      </c>
      <c r="B9" s="694" t="s">
        <v>4134</v>
      </c>
      <c r="C9" s="695"/>
      <c r="D9" s="696" t="s">
        <v>4135</v>
      </c>
      <c r="E9" s="695"/>
      <c r="F9" s="697"/>
      <c r="G9" s="698">
        <v>1466584.6400000006</v>
      </c>
      <c r="H9" s="699" t="s">
        <v>4129</v>
      </c>
      <c r="I9" s="699" t="s">
        <v>4130</v>
      </c>
      <c r="J9" s="700" t="s">
        <v>4131</v>
      </c>
    </row>
    <row r="10" spans="1:10" ht="15" customHeight="1" x14ac:dyDescent="0.2">
      <c r="A10" s="701"/>
      <c r="B10" s="900" t="s">
        <v>4136</v>
      </c>
      <c r="C10" s="900"/>
      <c r="D10" s="900"/>
      <c r="E10" s="900"/>
      <c r="F10" s="900"/>
      <c r="G10" s="900"/>
      <c r="H10" s="900"/>
      <c r="I10" s="900"/>
      <c r="J10" s="901"/>
    </row>
    <row r="11" spans="1:10" ht="24.95" customHeight="1" x14ac:dyDescent="0.2">
      <c r="A11" s="693">
        <v>900004</v>
      </c>
      <c r="B11" s="694" t="s">
        <v>4127</v>
      </c>
      <c r="C11" s="695"/>
      <c r="D11" s="696" t="s">
        <v>4128</v>
      </c>
      <c r="E11" s="695"/>
      <c r="F11" s="697"/>
      <c r="G11" s="698">
        <v>35121100</v>
      </c>
      <c r="H11" s="702" t="s">
        <v>4129</v>
      </c>
      <c r="I11" s="699" t="s">
        <v>4130</v>
      </c>
      <c r="J11" s="700" t="s">
        <v>4131</v>
      </c>
    </row>
    <row r="12" spans="1:10" ht="24.95" customHeight="1" x14ac:dyDescent="0.2">
      <c r="A12" s="693">
        <v>900005</v>
      </c>
      <c r="B12" s="694" t="s">
        <v>4132</v>
      </c>
      <c r="C12" s="695"/>
      <c r="D12" s="696" t="s">
        <v>4133</v>
      </c>
      <c r="E12" s="695"/>
      <c r="F12" s="697"/>
      <c r="G12" s="698">
        <v>35121100</v>
      </c>
      <c r="H12" s="702" t="s">
        <v>4129</v>
      </c>
      <c r="I12" s="699" t="s">
        <v>4130</v>
      </c>
      <c r="J12" s="700" t="s">
        <v>4131</v>
      </c>
    </row>
    <row r="13" spans="1:10" ht="20.100000000000001" customHeight="1" x14ac:dyDescent="0.2">
      <c r="A13" s="693">
        <v>900006</v>
      </c>
      <c r="B13" s="694" t="s">
        <v>4134</v>
      </c>
      <c r="C13" s="695"/>
      <c r="D13" s="696" t="s">
        <v>4135</v>
      </c>
      <c r="E13" s="695"/>
      <c r="F13" s="697"/>
      <c r="G13" s="698">
        <v>1078052.1600000006</v>
      </c>
      <c r="H13" s="702" t="s">
        <v>4129</v>
      </c>
      <c r="I13" s="699" t="s">
        <v>4130</v>
      </c>
      <c r="J13" s="700" t="s">
        <v>4131</v>
      </c>
    </row>
    <row r="14" spans="1:10" ht="15" customHeight="1" x14ac:dyDescent="0.2">
      <c r="A14" s="701"/>
      <c r="B14" s="900" t="s">
        <v>4137</v>
      </c>
      <c r="C14" s="900"/>
      <c r="D14" s="900"/>
      <c r="E14" s="900"/>
      <c r="F14" s="900"/>
      <c r="G14" s="900"/>
      <c r="H14" s="900"/>
      <c r="I14" s="900"/>
      <c r="J14" s="901"/>
    </row>
    <row r="15" spans="1:10" ht="20.100000000000001" customHeight="1" x14ac:dyDescent="0.2">
      <c r="A15" s="693">
        <v>900007</v>
      </c>
      <c r="B15" s="694" t="s">
        <v>4127</v>
      </c>
      <c r="C15" s="695"/>
      <c r="D15" s="696" t="s">
        <v>4138</v>
      </c>
      <c r="E15" s="695"/>
      <c r="F15" s="697"/>
      <c r="G15" s="698">
        <v>35121100</v>
      </c>
      <c r="H15" s="702" t="s">
        <v>4129</v>
      </c>
      <c r="I15" s="699" t="s">
        <v>4139</v>
      </c>
      <c r="J15" s="700" t="s">
        <v>4131</v>
      </c>
    </row>
    <row r="16" spans="1:10" ht="20.100000000000001" customHeight="1" x14ac:dyDescent="0.2">
      <c r="A16" s="693">
        <v>900008</v>
      </c>
      <c r="B16" s="694" t="s">
        <v>4132</v>
      </c>
      <c r="C16" s="695"/>
      <c r="D16" s="696" t="s">
        <v>4140</v>
      </c>
      <c r="E16" s="695"/>
      <c r="F16" s="697"/>
      <c r="G16" s="698">
        <v>35121100</v>
      </c>
      <c r="H16" s="702" t="s">
        <v>4129</v>
      </c>
      <c r="I16" s="699" t="s">
        <v>4139</v>
      </c>
      <c r="J16" s="700" t="s">
        <v>4131</v>
      </c>
    </row>
    <row r="17" spans="1:10" ht="20.100000000000001" customHeight="1" x14ac:dyDescent="0.2">
      <c r="A17" s="693">
        <v>900009</v>
      </c>
      <c r="B17" s="694" t="s">
        <v>4134</v>
      </c>
      <c r="C17" s="695"/>
      <c r="D17" s="696" t="s">
        <v>4135</v>
      </c>
      <c r="E17" s="695"/>
      <c r="F17" s="697"/>
      <c r="G17" s="698">
        <v>388532.47999999998</v>
      </c>
      <c r="H17" s="702" t="s">
        <v>4129</v>
      </c>
      <c r="I17" s="699" t="s">
        <v>4139</v>
      </c>
      <c r="J17" s="700" t="s">
        <v>4131</v>
      </c>
    </row>
    <row r="18" spans="1:10" ht="15" customHeight="1" x14ac:dyDescent="0.2">
      <c r="A18" s="701"/>
      <c r="B18" s="900" t="s">
        <v>4141</v>
      </c>
      <c r="C18" s="900"/>
      <c r="D18" s="900"/>
      <c r="E18" s="900"/>
      <c r="F18" s="900"/>
      <c r="G18" s="900"/>
      <c r="H18" s="900"/>
      <c r="I18" s="900"/>
      <c r="J18" s="901"/>
    </row>
    <row r="19" spans="1:10" ht="15" customHeight="1" x14ac:dyDescent="0.2">
      <c r="A19" s="701"/>
      <c r="B19" s="904" t="s">
        <v>4142</v>
      </c>
      <c r="C19" s="904"/>
      <c r="D19" s="904"/>
      <c r="E19" s="904"/>
      <c r="F19" s="904"/>
      <c r="G19" s="904"/>
      <c r="H19" s="904"/>
      <c r="I19" s="904"/>
      <c r="J19" s="905"/>
    </row>
    <row r="20" spans="1:10" ht="20.100000000000001" customHeight="1" x14ac:dyDescent="0.2">
      <c r="A20" s="693">
        <v>9000010</v>
      </c>
      <c r="B20" s="703" t="s">
        <v>4143</v>
      </c>
      <c r="C20" s="695"/>
      <c r="D20" s="696" t="s">
        <v>4144</v>
      </c>
      <c r="E20" s="695"/>
      <c r="F20" s="697"/>
      <c r="G20" s="698">
        <v>0</v>
      </c>
      <c r="H20" s="702" t="s">
        <v>4129</v>
      </c>
      <c r="I20" s="699" t="s">
        <v>4145</v>
      </c>
      <c r="J20" s="704" t="s">
        <v>4146</v>
      </c>
    </row>
    <row r="21" spans="1:10" ht="20.100000000000001" customHeight="1" x14ac:dyDescent="0.2">
      <c r="A21" s="693">
        <v>9000011</v>
      </c>
      <c r="B21" s="703" t="s">
        <v>4147</v>
      </c>
      <c r="C21" s="695"/>
      <c r="D21" s="696" t="s">
        <v>4148</v>
      </c>
      <c r="E21" s="695"/>
      <c r="F21" s="697"/>
      <c r="G21" s="698">
        <v>0</v>
      </c>
      <c r="H21" s="702" t="s">
        <v>4129</v>
      </c>
      <c r="I21" s="699" t="s">
        <v>4145</v>
      </c>
      <c r="J21" s="704" t="s">
        <v>4146</v>
      </c>
    </row>
    <row r="22" spans="1:10" ht="34.5" customHeight="1" x14ac:dyDescent="0.2">
      <c r="A22" s="693">
        <v>9000012</v>
      </c>
      <c r="B22" s="705" t="s">
        <v>4149</v>
      </c>
      <c r="C22" s="706"/>
      <c r="D22" s="696" t="s">
        <v>4150</v>
      </c>
      <c r="E22" s="706"/>
      <c r="F22" s="697"/>
      <c r="G22" s="698">
        <v>0</v>
      </c>
      <c r="H22" s="702" t="s">
        <v>4129</v>
      </c>
      <c r="I22" s="699" t="s">
        <v>4145</v>
      </c>
      <c r="J22" s="704" t="s">
        <v>4146</v>
      </c>
    </row>
    <row r="23" spans="1:10" ht="20.100000000000001" customHeight="1" x14ac:dyDescent="0.2">
      <c r="A23" s="693">
        <v>9000013</v>
      </c>
      <c r="B23" s="694" t="s">
        <v>4151</v>
      </c>
      <c r="C23" s="706"/>
      <c r="D23" s="696" t="s">
        <v>4152</v>
      </c>
      <c r="E23" s="706"/>
      <c r="F23" s="697"/>
      <c r="G23" s="698">
        <v>0</v>
      </c>
      <c r="H23" s="702" t="s">
        <v>4129</v>
      </c>
      <c r="I23" s="699" t="s">
        <v>4145</v>
      </c>
      <c r="J23" s="704" t="s">
        <v>4146</v>
      </c>
    </row>
    <row r="24" spans="1:10" ht="35.1" customHeight="1" x14ac:dyDescent="0.2">
      <c r="A24" s="693">
        <v>9000014</v>
      </c>
      <c r="B24" s="705" t="s">
        <v>4153</v>
      </c>
      <c r="C24" s="706"/>
      <c r="D24" s="696" t="s">
        <v>4150</v>
      </c>
      <c r="E24" s="706"/>
      <c r="F24" s="697"/>
      <c r="G24" s="698">
        <v>0</v>
      </c>
      <c r="H24" s="702" t="s">
        <v>4129</v>
      </c>
      <c r="I24" s="699" t="s">
        <v>4145</v>
      </c>
      <c r="J24" s="700" t="s">
        <v>4146</v>
      </c>
    </row>
    <row r="25" spans="1:10" ht="15" customHeight="1" x14ac:dyDescent="0.2">
      <c r="A25" s="701"/>
      <c r="B25" s="900" t="s">
        <v>4154</v>
      </c>
      <c r="C25" s="900"/>
      <c r="D25" s="900"/>
      <c r="E25" s="900"/>
      <c r="F25" s="900"/>
      <c r="G25" s="900"/>
      <c r="H25" s="900"/>
      <c r="I25" s="900"/>
      <c r="J25" s="901"/>
    </row>
    <row r="26" spans="1:10" ht="20.100000000000001" customHeight="1" x14ac:dyDescent="0.2">
      <c r="A26" s="693">
        <v>9000015</v>
      </c>
      <c r="B26" s="694" t="s">
        <v>4155</v>
      </c>
      <c r="C26" s="695"/>
      <c r="D26" s="696" t="s">
        <v>4156</v>
      </c>
      <c r="E26" s="695"/>
      <c r="F26" s="697"/>
      <c r="G26" s="698">
        <v>7985534.2000000002</v>
      </c>
      <c r="H26" s="702" t="s">
        <v>4129</v>
      </c>
      <c r="I26" s="696" t="s">
        <v>4157</v>
      </c>
      <c r="J26" s="695"/>
    </row>
    <row r="27" spans="1:10" ht="20.100000000000001" customHeight="1" x14ac:dyDescent="0.2">
      <c r="A27" s="693">
        <v>9000016</v>
      </c>
      <c r="B27" s="694" t="s">
        <v>4158</v>
      </c>
      <c r="C27" s="695"/>
      <c r="D27" s="696" t="s">
        <v>4156</v>
      </c>
      <c r="E27" s="695"/>
      <c r="F27" s="697"/>
      <c r="G27" s="698">
        <v>6317689.21</v>
      </c>
      <c r="H27" s="702" t="s">
        <v>4129</v>
      </c>
      <c r="I27" s="696" t="s">
        <v>4159</v>
      </c>
      <c r="J27" s="700" t="s">
        <v>4160</v>
      </c>
    </row>
    <row r="28" spans="1:10" ht="15" customHeight="1" x14ac:dyDescent="0.2">
      <c r="A28" s="701"/>
      <c r="B28" s="900" t="s">
        <v>4161</v>
      </c>
      <c r="C28" s="900"/>
      <c r="D28" s="900"/>
      <c r="E28" s="900"/>
      <c r="F28" s="900"/>
      <c r="G28" s="900"/>
      <c r="H28" s="900"/>
      <c r="I28" s="900"/>
      <c r="J28" s="901"/>
    </row>
    <row r="29" spans="1:10" ht="20.100000000000001" customHeight="1" x14ac:dyDescent="0.2">
      <c r="A29" s="693">
        <v>9000017</v>
      </c>
      <c r="B29" s="694" t="s">
        <v>4155</v>
      </c>
      <c r="C29" s="695"/>
      <c r="D29" s="696" t="s">
        <v>4162</v>
      </c>
      <c r="E29" s="695"/>
      <c r="F29" s="697"/>
      <c r="G29" s="698">
        <v>0</v>
      </c>
      <c r="H29" s="702" t="s">
        <v>4129</v>
      </c>
      <c r="I29" s="699" t="s">
        <v>4163</v>
      </c>
      <c r="J29" s="695" t="s">
        <v>894</v>
      </c>
    </row>
    <row r="30" spans="1:10" ht="15" customHeight="1" x14ac:dyDescent="0.2">
      <c r="A30" s="701"/>
      <c r="B30" s="900" t="s">
        <v>4164</v>
      </c>
      <c r="C30" s="900"/>
      <c r="D30" s="900"/>
      <c r="E30" s="900"/>
      <c r="F30" s="900"/>
      <c r="G30" s="900"/>
      <c r="H30" s="900"/>
      <c r="I30" s="900"/>
      <c r="J30" s="901"/>
    </row>
    <row r="31" spans="1:10" ht="20.100000000000001" customHeight="1" x14ac:dyDescent="0.2">
      <c r="A31" s="693">
        <v>9000018</v>
      </c>
      <c r="B31" s="694" t="s">
        <v>4127</v>
      </c>
      <c r="C31" s="695"/>
      <c r="D31" s="696" t="s">
        <v>4165</v>
      </c>
      <c r="E31" s="695"/>
      <c r="F31" s="697"/>
      <c r="G31" s="698">
        <v>0</v>
      </c>
      <c r="H31" s="702" t="s">
        <v>4129</v>
      </c>
      <c r="I31" s="699" t="s">
        <v>4166</v>
      </c>
      <c r="J31" s="704" t="s">
        <v>4146</v>
      </c>
    </row>
    <row r="32" spans="1:10" ht="20.100000000000001" customHeight="1" x14ac:dyDescent="0.2">
      <c r="A32" s="693">
        <v>9000019</v>
      </c>
      <c r="B32" s="694" t="s">
        <v>4167</v>
      </c>
      <c r="C32" s="695"/>
      <c r="D32" s="696" t="s">
        <v>4144</v>
      </c>
      <c r="E32" s="695"/>
      <c r="F32" s="697"/>
      <c r="G32" s="698">
        <v>0</v>
      </c>
      <c r="H32" s="702" t="s">
        <v>4129</v>
      </c>
      <c r="I32" s="699" t="s">
        <v>4166</v>
      </c>
      <c r="J32" s="704" t="s">
        <v>4146</v>
      </c>
    </row>
    <row r="33" spans="1:10" ht="20.100000000000001" customHeight="1" x14ac:dyDescent="0.2">
      <c r="A33" s="693">
        <v>9000020</v>
      </c>
      <c r="B33" s="694" t="s">
        <v>4134</v>
      </c>
      <c r="C33" s="695"/>
      <c r="D33" s="696" t="s">
        <v>4148</v>
      </c>
      <c r="E33" s="695"/>
      <c r="F33" s="697"/>
      <c r="G33" s="698">
        <v>0</v>
      </c>
      <c r="H33" s="702" t="s">
        <v>4129</v>
      </c>
      <c r="I33" s="699" t="s">
        <v>4166</v>
      </c>
      <c r="J33" s="704" t="s">
        <v>4146</v>
      </c>
    </row>
    <row r="34" spans="1:10" ht="15" customHeight="1" x14ac:dyDescent="0.2">
      <c r="A34" s="692"/>
      <c r="B34" s="902" t="s">
        <v>4168</v>
      </c>
      <c r="C34" s="902"/>
      <c r="D34" s="902"/>
      <c r="E34" s="902"/>
      <c r="F34" s="902"/>
      <c r="G34" s="902"/>
      <c r="H34" s="902"/>
      <c r="I34" s="902"/>
      <c r="J34" s="903"/>
    </row>
    <row r="35" spans="1:10" ht="15" customHeight="1" x14ac:dyDescent="0.2">
      <c r="A35" s="692"/>
      <c r="B35" s="900" t="s">
        <v>4169</v>
      </c>
      <c r="C35" s="900"/>
      <c r="D35" s="900"/>
      <c r="E35" s="900"/>
      <c r="F35" s="900"/>
      <c r="G35" s="900"/>
      <c r="H35" s="900"/>
      <c r="I35" s="900"/>
      <c r="J35" s="901"/>
    </row>
    <row r="36" spans="1:10" ht="24.95" customHeight="1" x14ac:dyDescent="0.2">
      <c r="A36" s="693">
        <v>9000021</v>
      </c>
      <c r="B36" s="705" t="s">
        <v>4170</v>
      </c>
      <c r="C36" s="695"/>
      <c r="D36" s="696" t="s">
        <v>4128</v>
      </c>
      <c r="E36" s="695"/>
      <c r="F36" s="697"/>
      <c r="G36" s="707"/>
      <c r="H36" s="708"/>
      <c r="I36" s="699" t="s">
        <v>4171</v>
      </c>
      <c r="J36" s="695"/>
    </row>
    <row r="37" spans="1:10" ht="35.1" customHeight="1" x14ac:dyDescent="0.2">
      <c r="A37" s="693">
        <v>9000022</v>
      </c>
      <c r="B37" s="694" t="s">
        <v>4172</v>
      </c>
      <c r="C37" s="695"/>
      <c r="D37" s="696" t="s">
        <v>4173</v>
      </c>
      <c r="E37" s="695"/>
      <c r="F37" s="697"/>
      <c r="G37" s="707"/>
      <c r="H37" s="708"/>
      <c r="I37" s="699" t="s">
        <v>4171</v>
      </c>
      <c r="J37" s="695" t="s">
        <v>894</v>
      </c>
    </row>
    <row r="38" spans="1:10" ht="24.95" customHeight="1" x14ac:dyDescent="0.2">
      <c r="A38" s="693">
        <v>9000023</v>
      </c>
      <c r="B38" s="705" t="s">
        <v>4174</v>
      </c>
      <c r="C38" s="695"/>
      <c r="D38" s="696" t="s">
        <v>4128</v>
      </c>
      <c r="E38" s="695"/>
      <c r="F38" s="697"/>
      <c r="G38" s="707"/>
      <c r="H38" s="708"/>
      <c r="I38" s="699" t="s">
        <v>4171</v>
      </c>
      <c r="J38" s="695"/>
    </row>
    <row r="39" spans="1:10" ht="35.1" customHeight="1" x14ac:dyDescent="0.2">
      <c r="A39" s="693">
        <v>9000024</v>
      </c>
      <c r="B39" s="705" t="s">
        <v>4175</v>
      </c>
      <c r="C39" s="695"/>
      <c r="D39" s="696" t="s">
        <v>4176</v>
      </c>
      <c r="E39" s="695"/>
      <c r="F39" s="697"/>
      <c r="G39" s="707"/>
      <c r="H39" s="708"/>
      <c r="I39" s="699" t="s">
        <v>4171</v>
      </c>
      <c r="J39" s="695"/>
    </row>
    <row r="40" spans="1:10" ht="24.95" customHeight="1" x14ac:dyDescent="0.2">
      <c r="A40" s="693">
        <v>9000025</v>
      </c>
      <c r="B40" s="694" t="s">
        <v>4177</v>
      </c>
      <c r="C40" s="695"/>
      <c r="D40" s="696" t="s">
        <v>4178</v>
      </c>
      <c r="E40" s="695"/>
      <c r="F40" s="697"/>
      <c r="G40" s="707"/>
      <c r="H40" s="708"/>
      <c r="I40" s="699" t="s">
        <v>4171</v>
      </c>
      <c r="J40" s="695" t="s">
        <v>894</v>
      </c>
    </row>
    <row r="41" spans="1:10" ht="15" customHeight="1" x14ac:dyDescent="0.2">
      <c r="A41" s="701"/>
      <c r="B41" s="900" t="s">
        <v>4179</v>
      </c>
      <c r="C41" s="900"/>
      <c r="D41" s="900"/>
      <c r="E41" s="900"/>
      <c r="F41" s="900"/>
      <c r="G41" s="900"/>
      <c r="H41" s="900"/>
      <c r="I41" s="900"/>
      <c r="J41" s="901"/>
    </row>
    <row r="42" spans="1:10" ht="24.95" customHeight="1" x14ac:dyDescent="0.2">
      <c r="A42" s="693">
        <v>9000026</v>
      </c>
      <c r="B42" s="705" t="s">
        <v>4180</v>
      </c>
      <c r="C42" s="695"/>
      <c r="D42" s="696" t="s">
        <v>4181</v>
      </c>
      <c r="E42" s="695"/>
      <c r="F42" s="697"/>
      <c r="G42" s="707"/>
      <c r="H42" s="708"/>
      <c r="I42" s="699" t="s">
        <v>4130</v>
      </c>
      <c r="J42" s="695" t="s">
        <v>894</v>
      </c>
    </row>
    <row r="43" spans="1:10" ht="24.95" customHeight="1" x14ac:dyDescent="0.2">
      <c r="A43" s="693">
        <v>9000027</v>
      </c>
      <c r="B43" s="705" t="s">
        <v>4182</v>
      </c>
      <c r="C43" s="695"/>
      <c r="D43" s="696" t="s">
        <v>4181</v>
      </c>
      <c r="E43" s="695"/>
      <c r="F43" s="697"/>
      <c r="G43" s="707"/>
      <c r="H43" s="708"/>
      <c r="I43" s="699" t="s">
        <v>4130</v>
      </c>
      <c r="J43" s="695" t="s">
        <v>894</v>
      </c>
    </row>
    <row r="44" spans="1:10" ht="35.1" customHeight="1" x14ac:dyDescent="0.2">
      <c r="A44" s="693">
        <v>9000028</v>
      </c>
      <c r="B44" s="705" t="s">
        <v>4183</v>
      </c>
      <c r="C44" s="695"/>
      <c r="D44" s="696" t="s">
        <v>4181</v>
      </c>
      <c r="E44" s="695"/>
      <c r="F44" s="697"/>
      <c r="G44" s="707"/>
      <c r="H44" s="708"/>
      <c r="I44" s="699" t="s">
        <v>4130</v>
      </c>
      <c r="J44" s="695" t="s">
        <v>894</v>
      </c>
    </row>
    <row r="45" spans="1:10" ht="35.1" customHeight="1" x14ac:dyDescent="0.2">
      <c r="A45" s="693">
        <v>9000029</v>
      </c>
      <c r="B45" s="705" t="s">
        <v>4184</v>
      </c>
      <c r="C45" s="695"/>
      <c r="D45" s="696" t="s">
        <v>4185</v>
      </c>
      <c r="E45" s="695"/>
      <c r="F45" s="697"/>
      <c r="G45" s="707"/>
      <c r="H45" s="708"/>
      <c r="I45" s="699" t="s">
        <v>4130</v>
      </c>
      <c r="J45" s="695" t="s">
        <v>894</v>
      </c>
    </row>
    <row r="46" spans="1:10" ht="15" customHeight="1" x14ac:dyDescent="0.2">
      <c r="A46" s="701"/>
      <c r="B46" s="900" t="s">
        <v>4186</v>
      </c>
      <c r="C46" s="900"/>
      <c r="D46" s="900"/>
      <c r="E46" s="900"/>
      <c r="F46" s="900"/>
      <c r="G46" s="900"/>
      <c r="H46" s="900"/>
      <c r="I46" s="900"/>
      <c r="J46" s="901"/>
    </row>
    <row r="47" spans="1:10" ht="20.100000000000001" customHeight="1" x14ac:dyDescent="0.2">
      <c r="A47" s="693">
        <v>9000030</v>
      </c>
      <c r="B47" s="694" t="s">
        <v>4187</v>
      </c>
      <c r="C47" s="695"/>
      <c r="D47" s="696" t="s">
        <v>4188</v>
      </c>
      <c r="E47" s="695"/>
      <c r="F47" s="697"/>
      <c r="G47" s="707"/>
      <c r="H47" s="708"/>
      <c r="I47" s="699" t="s">
        <v>4157</v>
      </c>
      <c r="J47" s="695"/>
    </row>
    <row r="48" spans="1:10" ht="24.95" customHeight="1" x14ac:dyDescent="0.2">
      <c r="A48" s="693">
        <v>9000031</v>
      </c>
      <c r="B48" s="705" t="s">
        <v>4189</v>
      </c>
      <c r="C48" s="695"/>
      <c r="D48" s="696" t="s">
        <v>4188</v>
      </c>
      <c r="E48" s="695"/>
      <c r="F48" s="697"/>
      <c r="G48" s="707"/>
      <c r="H48" s="708"/>
      <c r="I48" s="699" t="s">
        <v>4157</v>
      </c>
      <c r="J48" s="695"/>
    </row>
    <row r="49" spans="1:10" ht="15" customHeight="1" x14ac:dyDescent="0.2">
      <c r="A49" s="709"/>
      <c r="B49" s="893" t="s">
        <v>4190</v>
      </c>
      <c r="C49" s="893"/>
      <c r="D49" s="893"/>
      <c r="E49" s="893"/>
      <c r="F49" s="893"/>
      <c r="G49" s="893"/>
      <c r="H49" s="893"/>
      <c r="I49" s="893"/>
      <c r="J49" s="894"/>
    </row>
    <row r="50" spans="1:10" ht="15" customHeight="1" x14ac:dyDescent="0.2">
      <c r="A50" s="692"/>
      <c r="B50" s="902" t="s">
        <v>4125</v>
      </c>
      <c r="C50" s="902"/>
      <c r="D50" s="902"/>
      <c r="E50" s="902"/>
      <c r="F50" s="902"/>
      <c r="G50" s="902"/>
      <c r="H50" s="902"/>
      <c r="I50" s="902"/>
      <c r="J50" s="903"/>
    </row>
    <row r="51" spans="1:10" ht="15" customHeight="1" x14ac:dyDescent="0.2">
      <c r="A51" s="692"/>
      <c r="B51" s="900" t="s">
        <v>4191</v>
      </c>
      <c r="C51" s="900"/>
      <c r="D51" s="900"/>
      <c r="E51" s="900"/>
      <c r="F51" s="900"/>
      <c r="G51" s="900"/>
      <c r="H51" s="900"/>
      <c r="I51" s="900"/>
      <c r="J51" s="901"/>
    </row>
    <row r="52" spans="1:10" ht="20.100000000000001" customHeight="1" x14ac:dyDescent="0.2">
      <c r="A52" s="693">
        <v>9000032</v>
      </c>
      <c r="B52" s="705" t="s">
        <v>4192</v>
      </c>
      <c r="C52" s="695" t="s">
        <v>933</v>
      </c>
      <c r="D52" s="696" t="s">
        <v>4193</v>
      </c>
      <c r="E52" s="695"/>
      <c r="F52" s="697"/>
      <c r="G52" s="698">
        <v>0</v>
      </c>
      <c r="H52" s="702" t="s">
        <v>4129</v>
      </c>
      <c r="I52" s="699" t="s">
        <v>4194</v>
      </c>
      <c r="J52" s="704" t="s">
        <v>4195</v>
      </c>
    </row>
    <row r="53" spans="1:10" ht="24.95" customHeight="1" x14ac:dyDescent="0.2">
      <c r="A53" s="693">
        <v>9000033</v>
      </c>
      <c r="B53" s="705" t="s">
        <v>4196</v>
      </c>
      <c r="C53" s="695"/>
      <c r="D53" s="696" t="s">
        <v>4197</v>
      </c>
      <c r="E53" s="695"/>
      <c r="F53" s="697"/>
      <c r="G53" s="698">
        <v>0</v>
      </c>
      <c r="H53" s="702" t="s">
        <v>4129</v>
      </c>
      <c r="I53" s="699" t="s">
        <v>4194</v>
      </c>
      <c r="J53" s="695"/>
    </row>
    <row r="54" spans="1:10" ht="24.95" customHeight="1" x14ac:dyDescent="0.2">
      <c r="A54" s="693">
        <v>9000034</v>
      </c>
      <c r="B54" s="705" t="s">
        <v>4198</v>
      </c>
      <c r="C54" s="695"/>
      <c r="D54" s="696" t="s">
        <v>4197</v>
      </c>
      <c r="E54" s="695"/>
      <c r="F54" s="697"/>
      <c r="G54" s="698">
        <v>0</v>
      </c>
      <c r="H54" s="702" t="s">
        <v>4129</v>
      </c>
      <c r="I54" s="699" t="s">
        <v>4194</v>
      </c>
      <c r="J54" s="695"/>
    </row>
    <row r="55" spans="1:10" ht="24.95" customHeight="1" x14ac:dyDescent="0.2">
      <c r="A55" s="693">
        <v>9000035</v>
      </c>
      <c r="B55" s="705" t="s">
        <v>4199</v>
      </c>
      <c r="C55" s="695"/>
      <c r="D55" s="696" t="s">
        <v>4197</v>
      </c>
      <c r="E55" s="695"/>
      <c r="F55" s="697"/>
      <c r="G55" s="698">
        <v>0</v>
      </c>
      <c r="H55" s="702" t="s">
        <v>4129</v>
      </c>
      <c r="I55" s="699" t="s">
        <v>4194</v>
      </c>
      <c r="J55" s="695"/>
    </row>
    <row r="56" spans="1:10" ht="24.95" customHeight="1" x14ac:dyDescent="0.2">
      <c r="A56" s="693">
        <v>9000036</v>
      </c>
      <c r="B56" s="705" t="s">
        <v>4200</v>
      </c>
      <c r="C56" s="695"/>
      <c r="D56" s="696"/>
      <c r="E56" s="695"/>
      <c r="F56" s="697"/>
      <c r="G56" s="698">
        <v>0</v>
      </c>
      <c r="H56" s="702" t="s">
        <v>4129</v>
      </c>
      <c r="I56" s="699" t="s">
        <v>4201</v>
      </c>
      <c r="J56" s="695"/>
    </row>
    <row r="57" spans="1:10" ht="15" customHeight="1" x14ac:dyDescent="0.2">
      <c r="A57" s="692"/>
      <c r="B57" s="902" t="s">
        <v>4168</v>
      </c>
      <c r="C57" s="902"/>
      <c r="D57" s="902"/>
      <c r="E57" s="902"/>
      <c r="F57" s="902"/>
      <c r="G57" s="902"/>
      <c r="H57" s="902"/>
      <c r="I57" s="902"/>
      <c r="J57" s="903"/>
    </row>
    <row r="58" spans="1:10" ht="24.95" customHeight="1" x14ac:dyDescent="0.2">
      <c r="A58" s="693">
        <v>9000037</v>
      </c>
      <c r="B58" s="710" t="s">
        <v>4202</v>
      </c>
      <c r="C58" s="695"/>
      <c r="D58" s="696" t="s">
        <v>4203</v>
      </c>
      <c r="E58" s="695"/>
      <c r="F58" s="697"/>
      <c r="G58" s="707"/>
      <c r="H58" s="708"/>
      <c r="I58" s="699" t="s">
        <v>4204</v>
      </c>
      <c r="J58" s="695" t="s">
        <v>894</v>
      </c>
    </row>
    <row r="59" spans="1:10" ht="24.95" customHeight="1" x14ac:dyDescent="0.2">
      <c r="A59" s="693">
        <v>9000038</v>
      </c>
      <c r="B59" s="710" t="s">
        <v>4205</v>
      </c>
      <c r="C59" s="695"/>
      <c r="D59" s="696" t="s">
        <v>4203</v>
      </c>
      <c r="E59" s="695"/>
      <c r="F59" s="697"/>
      <c r="G59" s="707"/>
      <c r="H59" s="708"/>
      <c r="I59" s="699" t="s">
        <v>4204</v>
      </c>
      <c r="J59" s="695" t="s">
        <v>894</v>
      </c>
    </row>
    <row r="60" spans="1:10" ht="24.95" customHeight="1" x14ac:dyDescent="0.2">
      <c r="A60" s="693">
        <v>9000039</v>
      </c>
      <c r="B60" s="710" t="s">
        <v>4206</v>
      </c>
      <c r="C60" s="695"/>
      <c r="D60" s="696" t="s">
        <v>4203</v>
      </c>
      <c r="E60" s="695"/>
      <c r="F60" s="697"/>
      <c r="G60" s="707"/>
      <c r="H60" s="708"/>
      <c r="I60" s="699" t="s">
        <v>4207</v>
      </c>
      <c r="J60" s="695" t="s">
        <v>894</v>
      </c>
    </row>
    <row r="61" spans="1:10" ht="15" customHeight="1" x14ac:dyDescent="0.2">
      <c r="A61" s="701"/>
      <c r="B61" s="893" t="s">
        <v>4208</v>
      </c>
      <c r="C61" s="893"/>
      <c r="D61" s="893"/>
      <c r="E61" s="893"/>
      <c r="F61" s="893"/>
      <c r="G61" s="893"/>
      <c r="H61" s="893"/>
      <c r="I61" s="893"/>
      <c r="J61" s="894"/>
    </row>
    <row r="62" spans="1:10" ht="15" customHeight="1" x14ac:dyDescent="0.2">
      <c r="A62" s="701"/>
      <c r="B62" s="902" t="s">
        <v>4125</v>
      </c>
      <c r="C62" s="902"/>
      <c r="D62" s="902"/>
      <c r="E62" s="902"/>
      <c r="F62" s="902"/>
      <c r="G62" s="902"/>
      <c r="H62" s="902"/>
      <c r="I62" s="902"/>
      <c r="J62" s="903"/>
    </row>
    <row r="63" spans="1:10" ht="15" customHeight="1" x14ac:dyDescent="0.2">
      <c r="A63" s="692"/>
      <c r="B63" s="900" t="s">
        <v>4209</v>
      </c>
      <c r="C63" s="900"/>
      <c r="D63" s="900"/>
      <c r="E63" s="900"/>
      <c r="F63" s="900"/>
      <c r="G63" s="900"/>
      <c r="H63" s="900"/>
      <c r="I63" s="900"/>
      <c r="J63" s="901"/>
    </row>
    <row r="64" spans="1:10" ht="20.100000000000001" customHeight="1" x14ac:dyDescent="0.2">
      <c r="A64" s="693">
        <v>9000040</v>
      </c>
      <c r="B64" s="694" t="s">
        <v>4210</v>
      </c>
      <c r="C64" s="695"/>
      <c r="D64" s="711"/>
      <c r="E64" s="695"/>
      <c r="F64" s="697"/>
      <c r="G64" s="698"/>
      <c r="H64" s="702" t="s">
        <v>4129</v>
      </c>
      <c r="I64" s="699" t="s">
        <v>4211</v>
      </c>
      <c r="J64" s="695" t="s">
        <v>894</v>
      </c>
    </row>
    <row r="65" spans="1:10" ht="20.100000000000001" customHeight="1" x14ac:dyDescent="0.2">
      <c r="A65" s="693">
        <v>9000041</v>
      </c>
      <c r="B65" s="694" t="s">
        <v>4212</v>
      </c>
      <c r="C65" s="695"/>
      <c r="D65" s="711"/>
      <c r="E65" s="695"/>
      <c r="F65" s="697"/>
      <c r="G65" s="698"/>
      <c r="H65" s="702" t="s">
        <v>4129</v>
      </c>
      <c r="I65" s="699" t="s">
        <v>4211</v>
      </c>
      <c r="J65" s="695" t="s">
        <v>894</v>
      </c>
    </row>
  </sheetData>
  <sheetProtection autoFilter="0"/>
  <mergeCells count="26">
    <mergeCell ref="B62:J62"/>
    <mergeCell ref="B63:J63"/>
    <mergeCell ref="B46:J46"/>
    <mergeCell ref="B49:J49"/>
    <mergeCell ref="B50:J50"/>
    <mergeCell ref="B51:J51"/>
    <mergeCell ref="B57:J57"/>
    <mergeCell ref="B61:J61"/>
    <mergeCell ref="B41:J41"/>
    <mergeCell ref="B5:J5"/>
    <mergeCell ref="B6:J6"/>
    <mergeCell ref="B10:J10"/>
    <mergeCell ref="B14:J14"/>
    <mergeCell ref="B18:J18"/>
    <mergeCell ref="B19:J19"/>
    <mergeCell ref="B25:J25"/>
    <mergeCell ref="B28:J28"/>
    <mergeCell ref="B30:J30"/>
    <mergeCell ref="B34:J34"/>
    <mergeCell ref="B35:J35"/>
    <mergeCell ref="B4:J4"/>
    <mergeCell ref="A1:J1"/>
    <mergeCell ref="C2:F2"/>
    <mergeCell ref="G2:H2"/>
    <mergeCell ref="C3:D3"/>
    <mergeCell ref="E3:F3"/>
  </mergeCells>
  <hyperlinks>
    <hyperlink ref="J7" r:id="rId1" xr:uid="{00000000-0004-0000-4900-000000000000}"/>
    <hyperlink ref="J8:J9" r:id="rId2" display="https://transparencia.irapuato.gob.mx/SEvAC/2020/IMUVII/4to.%20trimestre/Disciplina%20Financiera/BP_LDF_2004_IMUVII.xlsx" xr:uid="{00000000-0004-0000-4900-000001000000}"/>
    <hyperlink ref="J11:J13" r:id="rId3" display="https://transparencia.irapuato.gob.mx/SEvAC/2020/IMUVII/4to.%20trimestre/Disciplina%20Financiera/BP_LDF_2004_IMUVII.xlsx" xr:uid="{00000000-0004-0000-4900-000002000000}"/>
    <hyperlink ref="J15:J17" r:id="rId4" display="https://transparencia.irapuato.gob.mx/SEvAC/2020/IMUVII/4to.%20trimestre/Disciplina%20Financiera/BP_LDF_2004_IMUVII.xlsx" xr:uid="{00000000-0004-0000-4900-000003000000}"/>
    <hyperlink ref="J24" r:id="rId5" xr:uid="{00000000-0004-0000-4900-000004000000}"/>
    <hyperlink ref="J27" r:id="rId6" xr:uid="{00000000-0004-0000-4900-000005000000}"/>
  </hyperlinks>
  <pageMargins left="0.70866141732283472" right="0.70866141732283472" top="0.74803149606299213" bottom="0.74803149606299213" header="0.31496062992125984" footer="0.31496062992125984"/>
  <pageSetup scale="54" fitToHeight="3" orientation="portrait" r:id="rId7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BF81-CDCE-4A40-BD53-16436E3E832F}">
  <sheetPr codeName="Sheet74"/>
  <dimension ref="A1:E29"/>
  <sheetViews>
    <sheetView showGridLines="0" workbookViewId="0">
      <selection activeCell="A2" sqref="A2"/>
    </sheetView>
  </sheetViews>
  <sheetFormatPr baseColWidth="10" defaultColWidth="13.33203125" defaultRowHeight="11.25" customHeight="1" x14ac:dyDescent="0.2"/>
  <cols>
    <col min="1" max="1" width="1" style="176" customWidth="1"/>
    <col min="2" max="2" width="55.83203125" style="176" customWidth="1"/>
    <col min="3" max="3" width="22.83203125" style="176" customWidth="1"/>
    <col min="4" max="4" width="21.83203125" style="176" customWidth="1"/>
    <col min="5" max="5" width="22.83203125" style="176" customWidth="1"/>
    <col min="6" max="16384" width="13.33203125" style="176"/>
  </cols>
  <sheetData>
    <row r="1" spans="1:5" ht="39.950000000000003" customHeight="1" x14ac:dyDescent="0.2">
      <c r="A1" s="817" t="s">
        <v>4213</v>
      </c>
      <c r="B1" s="818"/>
      <c r="C1" s="818"/>
      <c r="D1" s="818"/>
      <c r="E1" s="819"/>
    </row>
    <row r="2" spans="1:5" x14ac:dyDescent="0.2">
      <c r="A2" s="396"/>
      <c r="B2" s="396"/>
      <c r="C2" s="396"/>
      <c r="D2" s="396"/>
      <c r="E2" s="396"/>
    </row>
    <row r="3" spans="1:5" ht="15" customHeight="1" x14ac:dyDescent="0.2">
      <c r="A3" s="906" t="s">
        <v>55</v>
      </c>
      <c r="B3" s="907"/>
      <c r="C3" s="310" t="s">
        <v>705</v>
      </c>
      <c r="D3" s="310" t="s">
        <v>708</v>
      </c>
      <c r="E3" s="310" t="s">
        <v>4214</v>
      </c>
    </row>
    <row r="4" spans="1:5" ht="12" thickBot="1" x14ac:dyDescent="0.25">
      <c r="A4" s="713"/>
      <c r="B4" s="714"/>
      <c r="C4" s="715"/>
      <c r="D4" s="715"/>
      <c r="E4" s="715"/>
    </row>
    <row r="5" spans="1:5" ht="12.95" customHeight="1" thickBot="1" x14ac:dyDescent="0.25">
      <c r="A5" s="716" t="s">
        <v>4215</v>
      </c>
      <c r="B5" s="717"/>
      <c r="C5" s="718"/>
      <c r="D5" s="718"/>
      <c r="E5" s="719"/>
    </row>
    <row r="6" spans="1:5" ht="12.95" customHeight="1" x14ac:dyDescent="0.2">
      <c r="A6" s="720"/>
      <c r="B6" s="721" t="s">
        <v>4216</v>
      </c>
      <c r="C6" s="722"/>
      <c r="D6" s="722"/>
      <c r="E6" s="722"/>
    </row>
    <row r="7" spans="1:5" ht="12.95" customHeight="1" x14ac:dyDescent="0.2">
      <c r="A7" s="723"/>
      <c r="B7" s="724" t="s">
        <v>4217</v>
      </c>
      <c r="C7" s="725">
        <v>35121000</v>
      </c>
      <c r="D7" s="725">
        <v>6958830.4699999997</v>
      </c>
      <c r="E7" s="725">
        <v>6958830.4699999997</v>
      </c>
    </row>
    <row r="8" spans="1:5" ht="12" thickBot="1" x14ac:dyDescent="0.25">
      <c r="A8" s="726"/>
      <c r="B8" s="727"/>
      <c r="C8" s="728"/>
      <c r="D8" s="728"/>
      <c r="E8" s="728"/>
    </row>
    <row r="9" spans="1:5" ht="12.95" customHeight="1" thickBot="1" x14ac:dyDescent="0.25">
      <c r="A9" s="716" t="s">
        <v>4218</v>
      </c>
      <c r="B9" s="729"/>
      <c r="C9" s="718"/>
      <c r="D9" s="718"/>
      <c r="E9" s="719"/>
    </row>
    <row r="10" spans="1:5" ht="12.95" customHeight="1" x14ac:dyDescent="0.2">
      <c r="A10" s="720"/>
      <c r="B10" s="721" t="s">
        <v>4219</v>
      </c>
      <c r="C10" s="722"/>
      <c r="D10" s="722"/>
      <c r="E10" s="722"/>
    </row>
    <row r="11" spans="1:5" ht="12.95" customHeight="1" x14ac:dyDescent="0.2">
      <c r="A11" s="723"/>
      <c r="B11" s="724" t="s">
        <v>4220</v>
      </c>
      <c r="C11" s="725">
        <v>35121000</v>
      </c>
      <c r="D11" s="725">
        <v>9836921.8100000005</v>
      </c>
      <c r="E11" s="725">
        <v>9836921.8100000005</v>
      </c>
    </row>
    <row r="12" spans="1:5" ht="12" thickBot="1" x14ac:dyDescent="0.25">
      <c r="A12" s="726"/>
      <c r="B12" s="727"/>
      <c r="C12" s="728"/>
      <c r="D12" s="728"/>
      <c r="E12" s="728"/>
    </row>
    <row r="13" spans="1:5" ht="12.95" customHeight="1" thickBot="1" x14ac:dyDescent="0.25">
      <c r="A13" s="716" t="s">
        <v>4221</v>
      </c>
      <c r="B13" s="729"/>
      <c r="C13" s="718"/>
      <c r="D13" s="718"/>
      <c r="E13" s="719">
        <f>+E7-E11</f>
        <v>-2878091.3400000008</v>
      </c>
    </row>
    <row r="14" spans="1:5" x14ac:dyDescent="0.2">
      <c r="A14" s="730"/>
      <c r="B14" s="731"/>
      <c r="C14" s="732"/>
      <c r="D14" s="732"/>
      <c r="E14" s="732"/>
    </row>
    <row r="15" spans="1:5" ht="15" customHeight="1" x14ac:dyDescent="0.2">
      <c r="A15" s="906" t="s">
        <v>55</v>
      </c>
      <c r="B15" s="907"/>
      <c r="C15" s="310" t="s">
        <v>705</v>
      </c>
      <c r="D15" s="310" t="s">
        <v>708</v>
      </c>
      <c r="E15" s="310" t="s">
        <v>4214</v>
      </c>
    </row>
    <row r="16" spans="1:5" x14ac:dyDescent="0.2">
      <c r="A16" s="723"/>
      <c r="B16" s="724"/>
      <c r="C16" s="733"/>
      <c r="D16" s="733"/>
      <c r="E16" s="733"/>
    </row>
    <row r="17" spans="1:5" ht="12.95" customHeight="1" x14ac:dyDescent="0.2">
      <c r="A17" s="734" t="s">
        <v>4222</v>
      </c>
      <c r="B17" s="724"/>
      <c r="C17" s="733"/>
      <c r="D17" s="733"/>
      <c r="E17" s="733">
        <v>-2878091.3400000008</v>
      </c>
    </row>
    <row r="18" spans="1:5" x14ac:dyDescent="0.2">
      <c r="A18" s="723"/>
      <c r="B18" s="724"/>
      <c r="C18" s="733"/>
      <c r="D18" s="733"/>
      <c r="E18" s="733"/>
    </row>
    <row r="19" spans="1:5" ht="12.95" customHeight="1" x14ac:dyDescent="0.2">
      <c r="A19" s="734" t="s">
        <v>4223</v>
      </c>
      <c r="B19" s="724"/>
      <c r="C19" s="725"/>
      <c r="D19" s="725"/>
      <c r="E19" s="725">
        <v>0</v>
      </c>
    </row>
    <row r="20" spans="1:5" ht="12" thickBot="1" x14ac:dyDescent="0.25">
      <c r="A20" s="726"/>
      <c r="B20" s="735"/>
      <c r="C20" s="728"/>
      <c r="D20" s="728"/>
      <c r="E20" s="728"/>
    </row>
    <row r="21" spans="1:5" ht="12.95" customHeight="1" thickBot="1" x14ac:dyDescent="0.25">
      <c r="A21" s="716" t="s">
        <v>4224</v>
      </c>
      <c r="B21" s="729"/>
      <c r="C21" s="718"/>
      <c r="D21" s="718"/>
      <c r="E21" s="719">
        <f>+E17-E19</f>
        <v>-2878091.3400000008</v>
      </c>
    </row>
    <row r="22" spans="1:5" x14ac:dyDescent="0.2">
      <c r="A22" s="730"/>
      <c r="B22" s="731"/>
      <c r="C22" s="732"/>
      <c r="D22" s="732"/>
      <c r="E22" s="732"/>
    </row>
    <row r="23" spans="1:5" ht="15" customHeight="1" x14ac:dyDescent="0.2">
      <c r="A23" s="906" t="s">
        <v>55</v>
      </c>
      <c r="B23" s="907"/>
      <c r="C23" s="310" t="s">
        <v>705</v>
      </c>
      <c r="D23" s="310" t="s">
        <v>708</v>
      </c>
      <c r="E23" s="310" t="s">
        <v>4214</v>
      </c>
    </row>
    <row r="24" spans="1:5" x14ac:dyDescent="0.2">
      <c r="A24" s="723"/>
      <c r="B24" s="724"/>
      <c r="C24" s="733"/>
      <c r="D24" s="733"/>
      <c r="E24" s="733"/>
    </row>
    <row r="25" spans="1:5" ht="12.95" customHeight="1" x14ac:dyDescent="0.2">
      <c r="A25" s="734" t="s">
        <v>4225</v>
      </c>
      <c r="B25" s="724"/>
      <c r="C25" s="725">
        <v>28000000</v>
      </c>
      <c r="D25" s="725">
        <v>388532.47999999998</v>
      </c>
      <c r="E25" s="725">
        <v>388532.47999999998</v>
      </c>
    </row>
    <row r="26" spans="1:5" x14ac:dyDescent="0.2">
      <c r="A26" s="723"/>
      <c r="B26" s="724"/>
      <c r="C26" s="725"/>
      <c r="D26" s="725"/>
      <c r="E26" s="725"/>
    </row>
    <row r="27" spans="1:5" ht="12.95" customHeight="1" x14ac:dyDescent="0.2">
      <c r="A27" s="734" t="s">
        <v>4226</v>
      </c>
      <c r="B27" s="724"/>
      <c r="C27" s="725"/>
      <c r="D27" s="725"/>
      <c r="E27" s="725"/>
    </row>
    <row r="28" spans="1:5" ht="12" thickBot="1" x14ac:dyDescent="0.25">
      <c r="A28" s="726"/>
      <c r="B28" s="735"/>
      <c r="C28" s="728"/>
      <c r="D28" s="728"/>
      <c r="E28" s="728"/>
    </row>
    <row r="29" spans="1:5" ht="12.95" customHeight="1" thickBot="1" x14ac:dyDescent="0.25">
      <c r="A29" s="716" t="s">
        <v>4227</v>
      </c>
      <c r="B29" s="729"/>
      <c r="C29" s="718"/>
      <c r="D29" s="718"/>
      <c r="E29" s="719">
        <f>+E25-E27</f>
        <v>388532.47999999998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7F5D-433E-4C10-8C17-0CA763B4B282}">
  <sheetPr codeName="Sheet75"/>
  <dimension ref="A1:C34"/>
  <sheetViews>
    <sheetView showGridLines="0" workbookViewId="0">
      <selection activeCell="A15" sqref="A15"/>
    </sheetView>
  </sheetViews>
  <sheetFormatPr baseColWidth="10" defaultColWidth="13.33203125" defaultRowHeight="11.25" customHeight="1" x14ac:dyDescent="0.2"/>
  <cols>
    <col min="1" max="1" width="65" style="176" customWidth="1"/>
    <col min="2" max="3" width="30" style="176" customWidth="1"/>
    <col min="4" max="16384" width="13.33203125" style="176"/>
  </cols>
  <sheetData>
    <row r="1" spans="1:3" ht="39.950000000000003" customHeight="1" x14ac:dyDescent="0.2">
      <c r="A1" s="908" t="s">
        <v>4228</v>
      </c>
      <c r="B1" s="909"/>
      <c r="C1" s="910"/>
    </row>
    <row r="2" spans="1:3" x14ac:dyDescent="0.2">
      <c r="A2" s="913" t="s">
        <v>4229</v>
      </c>
      <c r="B2" s="911" t="s">
        <v>4230</v>
      </c>
      <c r="C2" s="912"/>
    </row>
    <row r="3" spans="1:3" x14ac:dyDescent="0.2">
      <c r="A3" s="914"/>
      <c r="B3" s="736" t="s">
        <v>4231</v>
      </c>
      <c r="C3" s="737" t="s">
        <v>4232</v>
      </c>
    </row>
    <row r="4" spans="1:3" ht="12" customHeight="1" x14ac:dyDescent="0.2">
      <c r="A4" s="738"/>
      <c r="B4" s="738"/>
      <c r="C4" s="738"/>
    </row>
    <row r="5" spans="1:3" ht="12" customHeight="1" x14ac:dyDescent="0.2">
      <c r="A5" s="738"/>
      <c r="B5" s="738"/>
      <c r="C5" s="738"/>
    </row>
    <row r="6" spans="1:3" ht="12" customHeight="1" x14ac:dyDescent="0.2">
      <c r="A6" s="738" t="s">
        <v>894</v>
      </c>
      <c r="B6" s="738"/>
      <c r="C6" s="738"/>
    </row>
    <row r="7" spans="1:3" ht="12" customHeight="1" x14ac:dyDescent="0.2">
      <c r="A7" s="738"/>
      <c r="B7" s="738"/>
      <c r="C7" s="738"/>
    </row>
    <row r="8" spans="1:3" ht="12" customHeight="1" x14ac:dyDescent="0.2">
      <c r="A8" s="738"/>
      <c r="B8" s="738"/>
      <c r="C8" s="738"/>
    </row>
    <row r="9" spans="1:3" ht="12" customHeight="1" x14ac:dyDescent="0.2">
      <c r="A9" s="738"/>
      <c r="B9" s="738"/>
      <c r="C9" s="738"/>
    </row>
    <row r="10" spans="1:3" ht="12" customHeight="1" x14ac:dyDescent="0.2">
      <c r="A10" s="739" t="s">
        <v>4233</v>
      </c>
      <c r="B10" s="738"/>
      <c r="C10" s="738"/>
    </row>
    <row r="11" spans="1:3" ht="12" customHeight="1" x14ac:dyDescent="0.2">
      <c r="A11" s="738"/>
      <c r="B11" s="738"/>
      <c r="C11" s="738"/>
    </row>
    <row r="12" spans="1:3" ht="12" customHeight="1" x14ac:dyDescent="0.2">
      <c r="A12" s="738"/>
      <c r="B12" s="738"/>
      <c r="C12" s="738"/>
    </row>
    <row r="13" spans="1:3" ht="12" customHeight="1" x14ac:dyDescent="0.2">
      <c r="A13" s="738"/>
      <c r="B13" s="738"/>
      <c r="C13" s="738"/>
    </row>
    <row r="14" spans="1:3" ht="12" customHeight="1" x14ac:dyDescent="0.2">
      <c r="A14" s="738"/>
      <c r="B14" s="738"/>
      <c r="C14" s="738"/>
    </row>
    <row r="15" spans="1:3" ht="12" customHeight="1" x14ac:dyDescent="0.2">
      <c r="A15" s="738"/>
      <c r="B15" s="738"/>
      <c r="C15" s="738"/>
    </row>
    <row r="16" spans="1:3" ht="12" customHeight="1" x14ac:dyDescent="0.2">
      <c r="A16" s="738"/>
      <c r="B16" s="738"/>
      <c r="C16" s="738"/>
    </row>
    <row r="17" spans="1:3" ht="12" customHeight="1" x14ac:dyDescent="0.2">
      <c r="A17" s="738"/>
      <c r="B17" s="738"/>
      <c r="C17" s="738"/>
    </row>
    <row r="18" spans="1:3" ht="12" customHeight="1" x14ac:dyDescent="0.2">
      <c r="A18" s="738"/>
      <c r="B18" s="738"/>
      <c r="C18" s="738"/>
    </row>
    <row r="19" spans="1:3" ht="12" customHeight="1" x14ac:dyDescent="0.2">
      <c r="A19" s="738"/>
      <c r="B19" s="738"/>
      <c r="C19" s="738"/>
    </row>
    <row r="20" spans="1:3" ht="12" customHeight="1" x14ac:dyDescent="0.2">
      <c r="A20" s="738"/>
      <c r="B20" s="738"/>
      <c r="C20" s="738"/>
    </row>
    <row r="21" spans="1:3" ht="12" customHeight="1" x14ac:dyDescent="0.2">
      <c r="A21" s="738"/>
      <c r="B21" s="738"/>
      <c r="C21" s="738"/>
    </row>
    <row r="22" spans="1:3" ht="12" customHeight="1" x14ac:dyDescent="0.2">
      <c r="A22" s="738"/>
      <c r="B22" s="738"/>
      <c r="C22" s="738"/>
    </row>
    <row r="23" spans="1:3" ht="12" customHeight="1" x14ac:dyDescent="0.2">
      <c r="A23" s="738"/>
      <c r="B23" s="738"/>
      <c r="C23" s="738"/>
    </row>
    <row r="24" spans="1:3" ht="12" customHeight="1" x14ac:dyDescent="0.2">
      <c r="A24" s="738"/>
      <c r="B24" s="738"/>
      <c r="C24" s="738"/>
    </row>
    <row r="25" spans="1:3" ht="12" customHeight="1" x14ac:dyDescent="0.2">
      <c r="A25" s="738"/>
      <c r="B25" s="738"/>
      <c r="C25" s="738"/>
    </row>
    <row r="26" spans="1:3" ht="12" customHeight="1" x14ac:dyDescent="0.2">
      <c r="A26" s="738"/>
      <c r="B26" s="738"/>
      <c r="C26" s="738"/>
    </row>
    <row r="27" spans="1:3" ht="12" customHeight="1" x14ac:dyDescent="0.2">
      <c r="A27" s="738"/>
      <c r="B27" s="738"/>
      <c r="C27" s="738"/>
    </row>
    <row r="28" spans="1:3" ht="12" customHeight="1" x14ac:dyDescent="0.2">
      <c r="A28" s="738"/>
      <c r="B28" s="738"/>
      <c r="C28" s="738"/>
    </row>
    <row r="29" spans="1:3" ht="12" customHeight="1" x14ac:dyDescent="0.2">
      <c r="A29" s="738"/>
      <c r="B29" s="738"/>
      <c r="C29" s="738"/>
    </row>
    <row r="30" spans="1:3" ht="12" customHeight="1" x14ac:dyDescent="0.2">
      <c r="A30" s="738"/>
      <c r="B30" s="738"/>
      <c r="C30" s="738"/>
    </row>
    <row r="31" spans="1:3" ht="12" customHeight="1" x14ac:dyDescent="0.2">
      <c r="A31" s="738"/>
      <c r="B31" s="738"/>
      <c r="C31" s="738"/>
    </row>
    <row r="32" spans="1:3" ht="12" customHeight="1" x14ac:dyDescent="0.2">
      <c r="A32" s="738"/>
      <c r="B32" s="738"/>
      <c r="C32" s="738"/>
    </row>
    <row r="33" spans="1:3" ht="12" customHeight="1" x14ac:dyDescent="0.2">
      <c r="A33" s="738"/>
      <c r="B33" s="738"/>
      <c r="C33" s="738"/>
    </row>
    <row r="34" spans="1:3" ht="12" customHeight="1" x14ac:dyDescent="0.2">
      <c r="A34" s="738"/>
      <c r="B34" s="738"/>
      <c r="C34" s="738"/>
    </row>
  </sheetData>
  <mergeCells count="3">
    <mergeCell ref="A1:C1"/>
    <mergeCell ref="B2:C2"/>
    <mergeCell ref="A2:A3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6D2B-94C9-4071-84F6-14DC8BCFDA0A}">
  <sheetPr codeName="Sheet76"/>
  <dimension ref="A2020"/>
  <sheetViews>
    <sheetView workbookViewId="0"/>
  </sheetViews>
  <sheetFormatPr baseColWidth="10" defaultColWidth="11.6640625" defaultRowHeight="11.25" customHeight="1" x14ac:dyDescent="0.2"/>
  <cols>
    <col min="1" max="1" width="11.6640625" customWidth="1"/>
  </cols>
  <sheetData>
    <row r="2020" spans="1:1" ht="11.25" customHeight="1" x14ac:dyDescent="0.2">
      <c r="A2020" s="105" t="s">
        <v>124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959D-6BC6-4CDC-8A81-806B77DE1D18}">
  <sheetPr codeName="Sheet4">
    <pageSetUpPr fitToPage="1"/>
  </sheetPr>
  <dimension ref="A1:F34"/>
  <sheetViews>
    <sheetView showGridLines="0" topLeftCell="A46" workbookViewId="0">
      <selection activeCell="F57" sqref="F57"/>
    </sheetView>
  </sheetViews>
  <sheetFormatPr baseColWidth="10" defaultColWidth="12" defaultRowHeight="11.25" x14ac:dyDescent="0.2"/>
  <cols>
    <col min="1" max="1" width="2.83203125" style="103" customWidth="1"/>
    <col min="2" max="2" width="35.83203125" style="104" customWidth="1"/>
    <col min="3" max="3" width="23.83203125" style="58" customWidth="1"/>
    <col min="4" max="6" width="18.83203125" style="58" customWidth="1"/>
    <col min="7" max="16384" width="12" style="68"/>
  </cols>
  <sheetData>
    <row r="1" spans="1:6" ht="39.950000000000003" customHeight="1" x14ac:dyDescent="0.2">
      <c r="A1" s="12" t="s">
        <v>104</v>
      </c>
      <c r="B1" s="11"/>
      <c r="C1" s="11"/>
      <c r="D1" s="11"/>
      <c r="E1" s="11"/>
      <c r="F1" s="10"/>
    </row>
    <row r="2" spans="1:6" ht="35.1" customHeight="1" x14ac:dyDescent="0.2">
      <c r="A2" s="69"/>
      <c r="B2" s="45" t="s">
        <v>105</v>
      </c>
      <c r="C2" s="71" t="s">
        <v>106</v>
      </c>
      <c r="D2" s="71" t="s">
        <v>107</v>
      </c>
      <c r="E2" s="71" t="s">
        <v>108</v>
      </c>
      <c r="F2" s="71" t="s">
        <v>109</v>
      </c>
    </row>
    <row r="3" spans="1:6" s="84" customFormat="1" ht="11.25" customHeight="1" x14ac:dyDescent="0.2">
      <c r="A3" s="85" t="s">
        <v>110</v>
      </c>
      <c r="B3" s="86"/>
      <c r="C3" s="87"/>
      <c r="D3" s="87"/>
      <c r="E3" s="88"/>
      <c r="F3" s="88"/>
    </row>
    <row r="4" spans="1:6" ht="11.25" customHeight="1" x14ac:dyDescent="0.2">
      <c r="A4" s="89"/>
      <c r="B4" s="90" t="s">
        <v>111</v>
      </c>
      <c r="C4" s="91"/>
      <c r="D4" s="91"/>
      <c r="E4" s="91"/>
      <c r="F4" s="91"/>
    </row>
    <row r="5" spans="1:6" ht="11.25" customHeight="1" x14ac:dyDescent="0.2">
      <c r="A5" s="92" t="s">
        <v>112</v>
      </c>
      <c r="B5" s="93"/>
      <c r="C5" s="76"/>
      <c r="D5" s="76"/>
      <c r="E5" s="76"/>
      <c r="F5" s="76"/>
    </row>
    <row r="6" spans="1:6" ht="11.25" customHeight="1" x14ac:dyDescent="0.2">
      <c r="A6" s="89"/>
      <c r="B6" s="94" t="s">
        <v>113</v>
      </c>
      <c r="C6" s="95"/>
      <c r="D6" s="95"/>
      <c r="E6" s="91"/>
      <c r="F6" s="91"/>
    </row>
    <row r="7" spans="1:6" ht="11.25" customHeight="1" x14ac:dyDescent="0.2">
      <c r="A7" s="89"/>
      <c r="B7" s="94" t="s">
        <v>114</v>
      </c>
      <c r="C7" s="95"/>
      <c r="D7" s="95"/>
      <c r="E7" s="91"/>
      <c r="F7" s="91"/>
    </row>
    <row r="8" spans="1:6" ht="11.25" customHeight="1" x14ac:dyDescent="0.2">
      <c r="A8" s="89"/>
      <c r="B8" s="94" t="s">
        <v>115</v>
      </c>
      <c r="C8" s="95"/>
      <c r="D8" s="95"/>
      <c r="E8" s="91"/>
      <c r="F8" s="91"/>
    </row>
    <row r="9" spans="1:6" ht="11.25" customHeight="1" x14ac:dyDescent="0.2">
      <c r="A9" s="89"/>
      <c r="B9" s="94"/>
      <c r="C9" s="95"/>
      <c r="D9" s="95"/>
      <c r="E9" s="91"/>
      <c r="F9" s="91"/>
    </row>
    <row r="10" spans="1:6" ht="11.25" customHeight="1" x14ac:dyDescent="0.2">
      <c r="A10" s="92" t="s">
        <v>116</v>
      </c>
      <c r="B10" s="93"/>
      <c r="C10" s="96"/>
      <c r="D10" s="96"/>
      <c r="E10" s="76"/>
      <c r="F10" s="76"/>
    </row>
    <row r="11" spans="1:6" ht="11.25" customHeight="1" x14ac:dyDescent="0.2">
      <c r="A11" s="97"/>
      <c r="B11" s="94" t="s">
        <v>117</v>
      </c>
      <c r="C11" s="95"/>
      <c r="D11" s="95"/>
      <c r="E11" s="91"/>
      <c r="F11" s="91"/>
    </row>
    <row r="12" spans="1:6" ht="11.25" customHeight="1" x14ac:dyDescent="0.2">
      <c r="A12" s="97"/>
      <c r="B12" s="94" t="s">
        <v>118</v>
      </c>
      <c r="C12" s="95"/>
      <c r="D12" s="95"/>
      <c r="E12" s="91"/>
      <c r="F12" s="91"/>
    </row>
    <row r="13" spans="1:6" ht="11.25" customHeight="1" x14ac:dyDescent="0.2">
      <c r="A13" s="97"/>
      <c r="B13" s="94" t="s">
        <v>114</v>
      </c>
      <c r="C13" s="95"/>
      <c r="D13" s="95"/>
      <c r="E13" s="91"/>
      <c r="F13" s="91"/>
    </row>
    <row r="14" spans="1:6" ht="11.25" customHeight="1" x14ac:dyDescent="0.2">
      <c r="A14" s="97"/>
      <c r="B14" s="94" t="s">
        <v>115</v>
      </c>
      <c r="C14" s="95"/>
      <c r="D14" s="95"/>
      <c r="E14" s="91"/>
      <c r="F14" s="91"/>
    </row>
    <row r="15" spans="1:6" ht="11.25" customHeight="1" x14ac:dyDescent="0.2">
      <c r="A15" s="97"/>
      <c r="B15" s="94"/>
      <c r="C15" s="95"/>
      <c r="D15" s="95"/>
      <c r="E15" s="91"/>
      <c r="F15" s="91"/>
    </row>
    <row r="16" spans="1:6" ht="11.25" customHeight="1" x14ac:dyDescent="0.2">
      <c r="A16" s="97"/>
      <c r="B16" s="98" t="s">
        <v>119</v>
      </c>
      <c r="C16" s="96"/>
      <c r="D16" s="96"/>
      <c r="E16" s="76"/>
      <c r="F16" s="76"/>
    </row>
    <row r="17" spans="1:6" ht="11.25" customHeight="1" x14ac:dyDescent="0.2">
      <c r="A17" s="89"/>
      <c r="B17" s="90" t="s">
        <v>120</v>
      </c>
      <c r="C17" s="95"/>
      <c r="D17" s="95"/>
      <c r="E17" s="91"/>
      <c r="F17" s="91"/>
    </row>
    <row r="18" spans="1:6" ht="11.25" customHeight="1" x14ac:dyDescent="0.2">
      <c r="A18" s="92" t="s">
        <v>112</v>
      </c>
      <c r="B18" s="93"/>
      <c r="C18" s="95"/>
      <c r="D18" s="95"/>
      <c r="E18" s="76"/>
      <c r="F18" s="76"/>
    </row>
    <row r="19" spans="1:6" ht="11.25" customHeight="1" x14ac:dyDescent="0.2">
      <c r="A19" s="89"/>
      <c r="B19" s="94" t="s">
        <v>113</v>
      </c>
      <c r="C19" s="95"/>
      <c r="D19" s="95"/>
      <c r="E19" s="91"/>
      <c r="F19" s="91"/>
    </row>
    <row r="20" spans="1:6" ht="11.25" customHeight="1" x14ac:dyDescent="0.2">
      <c r="A20" s="89"/>
      <c r="B20" s="94" t="s">
        <v>114</v>
      </c>
      <c r="C20" s="95"/>
      <c r="D20" s="95"/>
      <c r="E20" s="91"/>
      <c r="F20" s="91"/>
    </row>
    <row r="21" spans="1:6" ht="11.25" customHeight="1" x14ac:dyDescent="0.2">
      <c r="A21" s="89"/>
      <c r="B21" s="94" t="s">
        <v>115</v>
      </c>
      <c r="C21" s="95"/>
      <c r="D21" s="95"/>
      <c r="E21" s="91"/>
      <c r="F21" s="91"/>
    </row>
    <row r="22" spans="1:6" ht="11.25" customHeight="1" x14ac:dyDescent="0.2">
      <c r="A22" s="89"/>
      <c r="B22" s="94"/>
      <c r="C22" s="95"/>
      <c r="D22" s="95"/>
      <c r="E22" s="91"/>
      <c r="F22" s="91"/>
    </row>
    <row r="23" spans="1:6" ht="11.25" customHeight="1" x14ac:dyDescent="0.2">
      <c r="A23" s="92" t="s">
        <v>116</v>
      </c>
      <c r="B23" s="93"/>
      <c r="C23" s="76"/>
      <c r="D23" s="76"/>
      <c r="E23" s="76"/>
      <c r="F23" s="76"/>
    </row>
    <row r="24" spans="1:6" ht="11.25" customHeight="1" x14ac:dyDescent="0.2">
      <c r="A24" s="97"/>
      <c r="B24" s="94" t="s">
        <v>117</v>
      </c>
      <c r="C24" s="91"/>
      <c r="D24" s="91"/>
      <c r="E24" s="91"/>
      <c r="F24" s="91"/>
    </row>
    <row r="25" spans="1:6" ht="11.25" customHeight="1" x14ac:dyDescent="0.2">
      <c r="A25" s="97"/>
      <c r="B25" s="94" t="s">
        <v>118</v>
      </c>
      <c r="C25" s="91"/>
      <c r="D25" s="91"/>
      <c r="E25" s="91"/>
      <c r="F25" s="91"/>
    </row>
    <row r="26" spans="1:6" ht="11.25" customHeight="1" x14ac:dyDescent="0.2">
      <c r="A26" s="97"/>
      <c r="B26" s="94" t="s">
        <v>114</v>
      </c>
      <c r="C26" s="91"/>
      <c r="D26" s="91"/>
      <c r="E26" s="91"/>
      <c r="F26" s="91"/>
    </row>
    <row r="27" spans="1:6" ht="11.25" customHeight="1" x14ac:dyDescent="0.2">
      <c r="A27" s="97"/>
      <c r="B27" s="94" t="s">
        <v>115</v>
      </c>
      <c r="C27" s="91"/>
      <c r="D27" s="91"/>
      <c r="E27" s="91"/>
      <c r="F27" s="91"/>
    </row>
    <row r="28" spans="1:6" ht="11.25" customHeight="1" x14ac:dyDescent="0.2">
      <c r="A28" s="97"/>
      <c r="B28" s="94"/>
      <c r="C28" s="91"/>
      <c r="D28" s="91"/>
      <c r="E28" s="91"/>
      <c r="F28" s="91"/>
    </row>
    <row r="29" spans="1:6" ht="11.25" customHeight="1" x14ac:dyDescent="0.2">
      <c r="A29" s="97"/>
      <c r="B29" s="98" t="s">
        <v>121</v>
      </c>
      <c r="C29" s="76"/>
      <c r="D29" s="76"/>
      <c r="E29" s="76"/>
      <c r="F29" s="76"/>
    </row>
    <row r="30" spans="1:6" ht="11.25" customHeight="1" x14ac:dyDescent="0.2">
      <c r="A30" s="97"/>
      <c r="B30" s="98"/>
      <c r="C30" s="76"/>
      <c r="D30" s="76"/>
      <c r="E30" s="76"/>
      <c r="F30" s="76"/>
    </row>
    <row r="31" spans="1:6" ht="11.25" customHeight="1" x14ac:dyDescent="0.2">
      <c r="A31" s="99" t="s">
        <v>122</v>
      </c>
      <c r="B31" s="100"/>
      <c r="C31" s="76"/>
      <c r="D31" s="76"/>
      <c r="E31" s="76">
        <v>16118021.890000001</v>
      </c>
      <c r="F31" s="76">
        <v>14867902.050000001</v>
      </c>
    </row>
    <row r="32" spans="1:6" ht="11.25" customHeight="1" x14ac:dyDescent="0.2">
      <c r="A32" s="99"/>
      <c r="B32" s="100"/>
      <c r="C32" s="76"/>
      <c r="D32" s="76"/>
      <c r="E32" s="76"/>
      <c r="F32" s="76"/>
    </row>
    <row r="33" spans="1:6" ht="11.25" customHeight="1" x14ac:dyDescent="0.2">
      <c r="A33" s="89"/>
      <c r="B33" s="93" t="s">
        <v>123</v>
      </c>
      <c r="C33" s="76"/>
      <c r="D33" s="76"/>
      <c r="E33" s="76">
        <v>16118021.890000001</v>
      </c>
      <c r="F33" s="76">
        <v>14867902.050000001</v>
      </c>
    </row>
    <row r="34" spans="1:6" x14ac:dyDescent="0.2">
      <c r="A34" s="101"/>
      <c r="B34" s="66"/>
      <c r="C34" s="102"/>
      <c r="D34" s="102"/>
      <c r="E34" s="102"/>
      <c r="F34" s="10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E243-9E3E-4D39-860D-3A73E9539F69}">
  <sheetPr codeName="Sheet77">
    <pageSetUpPr fitToPage="1"/>
  </sheetPr>
  <dimension ref="A1:H41"/>
  <sheetViews>
    <sheetView workbookViewId="0">
      <pane ySplit="2" topLeftCell="A18" activePane="bottomLeft" state="frozen"/>
      <selection pane="bottomLeft" activeCell="A2" sqref="A2"/>
    </sheetView>
  </sheetViews>
  <sheetFormatPr baseColWidth="10" defaultColWidth="12" defaultRowHeight="11.25" customHeight="1" x14ac:dyDescent="0.2"/>
  <cols>
    <col min="1" max="1" width="16.83203125" style="395" customWidth="1"/>
    <col min="2" max="2" width="36.83203125" style="395" customWidth="1"/>
    <col min="3" max="3" width="11.83203125" style="395" customWidth="1"/>
    <col min="4" max="4" width="23.1640625" style="395" customWidth="1"/>
    <col min="5" max="5" width="38.1640625" style="395" customWidth="1"/>
    <col min="6" max="6" width="16.83203125" style="395" customWidth="1"/>
    <col min="7" max="7" width="15.1640625" style="395" customWidth="1"/>
    <col min="8" max="8" width="16.83203125" style="460" customWidth="1"/>
    <col min="9" max="16384" width="12" style="395"/>
  </cols>
  <sheetData>
    <row r="1" spans="1:8" ht="35.1" customHeight="1" x14ac:dyDescent="0.2">
      <c r="A1" s="915" t="s">
        <v>4234</v>
      </c>
      <c r="B1" s="915"/>
      <c r="C1" s="915"/>
      <c r="D1" s="915"/>
      <c r="E1" s="915"/>
      <c r="F1" s="915"/>
      <c r="G1" s="915"/>
      <c r="H1" s="916"/>
    </row>
    <row r="2" spans="1:8" ht="22.5" x14ac:dyDescent="0.2">
      <c r="A2" s="740" t="s">
        <v>127</v>
      </c>
      <c r="B2" s="741" t="s">
        <v>4235</v>
      </c>
      <c r="C2" s="741" t="s">
        <v>4236</v>
      </c>
      <c r="D2" s="741" t="s">
        <v>4237</v>
      </c>
      <c r="E2" s="741" t="s">
        <v>4238</v>
      </c>
      <c r="F2" s="741" t="s">
        <v>4239</v>
      </c>
      <c r="G2" s="741" t="s">
        <v>4240</v>
      </c>
      <c r="H2" s="742" t="s">
        <v>4241</v>
      </c>
    </row>
    <row r="3" spans="1:8" x14ac:dyDescent="0.2">
      <c r="A3" s="743"/>
      <c r="B3" s="743"/>
      <c r="C3" s="743"/>
      <c r="D3" s="743"/>
      <c r="E3" s="743"/>
      <c r="F3" s="743"/>
      <c r="G3" s="744"/>
      <c r="H3" s="745"/>
    </row>
    <row r="4" spans="1:8" x14ac:dyDescent="0.2">
      <c r="A4" s="746"/>
      <c r="B4" s="746"/>
      <c r="C4" s="746"/>
      <c r="D4" s="746"/>
      <c r="E4" s="746"/>
      <c r="F4" s="746"/>
      <c r="G4" s="747"/>
      <c r="H4" s="748"/>
    </row>
    <row r="5" spans="1:8" x14ac:dyDescent="0.2">
      <c r="A5" s="746"/>
      <c r="B5" s="746"/>
      <c r="C5" s="746"/>
      <c r="D5" s="746"/>
      <c r="E5" s="746"/>
      <c r="F5" s="746"/>
      <c r="G5" s="747"/>
      <c r="H5" s="748"/>
    </row>
    <row r="6" spans="1:8" x14ac:dyDescent="0.2">
      <c r="A6" s="746"/>
      <c r="B6" s="746"/>
      <c r="C6" s="746"/>
      <c r="D6" s="746"/>
      <c r="E6" s="746"/>
      <c r="F6" s="746"/>
      <c r="G6" s="747"/>
      <c r="H6" s="748"/>
    </row>
    <row r="7" spans="1:8" x14ac:dyDescent="0.2">
      <c r="A7" s="746"/>
      <c r="B7" s="746"/>
      <c r="C7" s="746"/>
      <c r="D7" s="746"/>
      <c r="E7" s="746"/>
      <c r="F7" s="746"/>
      <c r="G7" s="747"/>
      <c r="H7" s="748"/>
    </row>
    <row r="8" spans="1:8" x14ac:dyDescent="0.2">
      <c r="A8" s="746"/>
      <c r="B8" s="746"/>
      <c r="C8" s="746"/>
      <c r="D8" s="746"/>
      <c r="E8" s="746"/>
      <c r="F8" s="746"/>
      <c r="G8" s="747"/>
      <c r="H8" s="748"/>
    </row>
    <row r="9" spans="1:8" x14ac:dyDescent="0.2">
      <c r="A9" s="746"/>
      <c r="B9" s="746"/>
      <c r="C9" s="746"/>
      <c r="D9" s="746"/>
      <c r="E9" s="749" t="s">
        <v>4242</v>
      </c>
      <c r="F9" s="746"/>
      <c r="G9" s="747"/>
      <c r="H9" s="748"/>
    </row>
    <row r="10" spans="1:8" x14ac:dyDescent="0.2">
      <c r="A10" s="746"/>
      <c r="B10" s="746"/>
      <c r="C10" s="746"/>
      <c r="D10" s="746"/>
      <c r="E10" s="746"/>
      <c r="F10" s="746"/>
      <c r="G10" s="747"/>
      <c r="H10" s="748"/>
    </row>
    <row r="11" spans="1:8" x14ac:dyDescent="0.2">
      <c r="A11" s="746"/>
      <c r="B11" s="746"/>
      <c r="C11" s="746"/>
      <c r="D11" s="746"/>
      <c r="E11" s="746"/>
      <c r="F11" s="746"/>
      <c r="G11" s="747"/>
      <c r="H11" s="748"/>
    </row>
    <row r="12" spans="1:8" x14ac:dyDescent="0.2">
      <c r="A12" s="746"/>
      <c r="B12" s="746"/>
      <c r="C12" s="746"/>
      <c r="D12" s="746"/>
      <c r="E12" s="746"/>
      <c r="F12" s="746"/>
      <c r="G12" s="747"/>
      <c r="H12" s="748"/>
    </row>
    <row r="13" spans="1:8" x14ac:dyDescent="0.2">
      <c r="A13" s="746"/>
      <c r="B13" s="746"/>
      <c r="C13" s="746"/>
      <c r="D13" s="746"/>
      <c r="E13" s="749" t="s">
        <v>52</v>
      </c>
      <c r="F13" s="746"/>
      <c r="G13" s="747"/>
      <c r="H13" s="748"/>
    </row>
    <row r="14" spans="1:8" x14ac:dyDescent="0.2">
      <c r="A14" s="746"/>
      <c r="B14" s="746"/>
      <c r="C14" s="746"/>
      <c r="D14" s="746"/>
      <c r="E14" s="746"/>
      <c r="F14" s="746"/>
      <c r="G14" s="747"/>
      <c r="H14" s="748"/>
    </row>
    <row r="15" spans="1:8" x14ac:dyDescent="0.2">
      <c r="A15" s="746"/>
      <c r="B15" s="746"/>
      <c r="C15" s="746"/>
      <c r="D15" s="746"/>
      <c r="E15" s="746"/>
      <c r="F15" s="746"/>
      <c r="G15" s="747"/>
      <c r="H15" s="748"/>
    </row>
    <row r="16" spans="1:8" x14ac:dyDescent="0.2">
      <c r="A16" s="746"/>
      <c r="B16" s="746"/>
      <c r="C16" s="746"/>
      <c r="D16" s="746"/>
      <c r="E16" s="746"/>
      <c r="F16" s="746"/>
      <c r="G16" s="747"/>
      <c r="H16" s="748"/>
    </row>
    <row r="17" spans="1:8" x14ac:dyDescent="0.2">
      <c r="A17" s="746"/>
      <c r="B17" s="746"/>
      <c r="C17" s="746"/>
      <c r="D17" s="746"/>
      <c r="E17" s="746"/>
      <c r="F17" s="746"/>
      <c r="G17" s="747"/>
      <c r="H17" s="748"/>
    </row>
    <row r="18" spans="1:8" x14ac:dyDescent="0.2">
      <c r="A18" s="746"/>
      <c r="B18" s="746"/>
      <c r="C18" s="746"/>
      <c r="D18" s="746"/>
      <c r="E18" s="746"/>
      <c r="F18" s="746"/>
      <c r="G18" s="747"/>
      <c r="H18" s="748"/>
    </row>
    <row r="19" spans="1:8" x14ac:dyDescent="0.2">
      <c r="A19" s="746"/>
      <c r="B19" s="746"/>
      <c r="C19" s="746"/>
      <c r="D19" s="746"/>
      <c r="E19" s="746"/>
      <c r="F19" s="746"/>
      <c r="G19" s="747"/>
      <c r="H19" s="748"/>
    </row>
    <row r="20" spans="1:8" x14ac:dyDescent="0.2">
      <c r="A20" s="750"/>
      <c r="B20" s="750"/>
      <c r="C20" s="750"/>
      <c r="D20" s="750"/>
      <c r="E20" s="750"/>
      <c r="F20" s="750"/>
      <c r="G20" s="747"/>
      <c r="H20" s="748"/>
    </row>
    <row r="21" spans="1:8" x14ac:dyDescent="0.2">
      <c r="A21" s="750"/>
      <c r="B21" s="750"/>
      <c r="C21" s="750"/>
      <c r="D21" s="750"/>
      <c r="E21" s="750"/>
      <c r="F21" s="750"/>
      <c r="G21" s="747"/>
      <c r="H21" s="748"/>
    </row>
    <row r="22" spans="1:8" x14ac:dyDescent="0.2">
      <c r="A22" s="746"/>
      <c r="B22" s="746"/>
      <c r="C22" s="746"/>
      <c r="D22" s="746"/>
      <c r="E22" s="746"/>
      <c r="F22" s="746"/>
      <c r="G22" s="747"/>
      <c r="H22" s="748"/>
    </row>
    <row r="23" spans="1:8" x14ac:dyDescent="0.2">
      <c r="A23" s="750"/>
      <c r="B23" s="750"/>
      <c r="C23" s="750"/>
      <c r="D23" s="750"/>
      <c r="E23" s="750"/>
      <c r="F23" s="750"/>
      <c r="G23" s="747"/>
      <c r="H23" s="748"/>
    </row>
    <row r="24" spans="1:8" x14ac:dyDescent="0.2">
      <c r="A24" s="750"/>
      <c r="B24" s="750"/>
      <c r="C24" s="750"/>
      <c r="D24" s="750"/>
      <c r="E24" s="750"/>
      <c r="F24" s="750"/>
      <c r="G24" s="747"/>
      <c r="H24" s="748"/>
    </row>
    <row r="25" spans="1:8" x14ac:dyDescent="0.2">
      <c r="A25" s="746"/>
      <c r="B25" s="746"/>
      <c r="C25" s="746"/>
      <c r="D25" s="746"/>
      <c r="E25" s="746"/>
      <c r="F25" s="746"/>
      <c r="G25" s="747"/>
      <c r="H25" s="748"/>
    </row>
    <row r="26" spans="1:8" x14ac:dyDescent="0.2">
      <c r="A26" s="746"/>
      <c r="B26" s="746"/>
      <c r="C26" s="746"/>
      <c r="D26" s="746"/>
      <c r="E26" s="746"/>
      <c r="F26" s="746"/>
      <c r="G26" s="747"/>
      <c r="H26" s="748"/>
    </row>
    <row r="27" spans="1:8" x14ac:dyDescent="0.2">
      <c r="A27" s="746"/>
      <c r="B27" s="746"/>
      <c r="C27" s="746"/>
      <c r="D27" s="746"/>
      <c r="E27" s="746"/>
      <c r="F27" s="746"/>
      <c r="G27" s="751"/>
      <c r="H27" s="748"/>
    </row>
    <row r="28" spans="1:8" x14ac:dyDescent="0.2">
      <c r="A28" s="746"/>
      <c r="B28" s="746"/>
      <c r="C28" s="746"/>
      <c r="D28" s="746"/>
      <c r="E28" s="746"/>
      <c r="F28" s="746"/>
      <c r="G28" s="747"/>
      <c r="H28" s="748"/>
    </row>
    <row r="29" spans="1:8" x14ac:dyDescent="0.2">
      <c r="A29" s="746"/>
      <c r="B29" s="746"/>
      <c r="C29" s="746"/>
      <c r="D29" s="746"/>
      <c r="E29" s="746"/>
      <c r="F29" s="746"/>
      <c r="G29" s="747"/>
      <c r="H29" s="748"/>
    </row>
    <row r="30" spans="1:8" x14ac:dyDescent="0.2">
      <c r="A30" s="752" t="s">
        <v>823</v>
      </c>
      <c r="B30" s="753"/>
      <c r="C30" s="753"/>
      <c r="D30" s="753"/>
      <c r="E30" s="753"/>
      <c r="F30" s="753"/>
      <c r="G30" s="754"/>
      <c r="H30" s="755">
        <f>SUM(H3:H29)</f>
        <v>0</v>
      </c>
    </row>
    <row r="37" spans="1:1" ht="15" x14ac:dyDescent="0.25">
      <c r="A37" s="756" t="s">
        <v>895</v>
      </c>
    </row>
    <row r="38" spans="1:1" ht="15" x14ac:dyDescent="0.25">
      <c r="A38" s="756" t="s">
        <v>4243</v>
      </c>
    </row>
    <row r="39" spans="1:1" ht="15" x14ac:dyDescent="0.25">
      <c r="A39" s="756" t="s">
        <v>4244</v>
      </c>
    </row>
    <row r="40" spans="1:1" ht="15" x14ac:dyDescent="0.25">
      <c r="A40" s="756" t="s">
        <v>4245</v>
      </c>
    </row>
    <row r="41" spans="1:1" ht="15" x14ac:dyDescent="0.25">
      <c r="A41" s="756" t="s">
        <v>4246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CB37-4EAA-418D-A635-80C1D9B63DFD}">
  <sheetPr codeName="Sheet78"/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ColWidth="11.6640625" defaultRowHeight="11.25" customHeight="1" x14ac:dyDescent="0.2"/>
  <cols>
    <col min="1" max="1" width="135.83203125" customWidth="1"/>
    <col min="2" max="2" width="11.6640625" customWidth="1"/>
  </cols>
  <sheetData>
    <row r="1" spans="1:1" x14ac:dyDescent="0.2">
      <c r="A1" s="114" t="s">
        <v>134</v>
      </c>
    </row>
    <row r="2" spans="1:1" ht="12.75" x14ac:dyDescent="0.2">
      <c r="A2" s="115" t="s">
        <v>4247</v>
      </c>
    </row>
    <row r="3" spans="1:1" ht="24" x14ac:dyDescent="0.2">
      <c r="A3" s="115" t="s">
        <v>4248</v>
      </c>
    </row>
    <row r="4" spans="1:1" ht="12.75" x14ac:dyDescent="0.2">
      <c r="A4" s="115" t="s">
        <v>4249</v>
      </c>
    </row>
    <row r="5" spans="1:1" ht="12.75" x14ac:dyDescent="0.2">
      <c r="A5" s="115" t="s">
        <v>4250</v>
      </c>
    </row>
    <row r="6" spans="1:1" ht="24" x14ac:dyDescent="0.2">
      <c r="A6" s="115" t="s">
        <v>4251</v>
      </c>
    </row>
    <row r="7" spans="1:1" ht="12.75" x14ac:dyDescent="0.2">
      <c r="A7" s="115" t="s">
        <v>4252</v>
      </c>
    </row>
    <row r="9" spans="1:1" x14ac:dyDescent="0.2">
      <c r="A9" s="116" t="s">
        <v>135</v>
      </c>
    </row>
    <row r="10" spans="1:1" x14ac:dyDescent="0.2">
      <c r="A10" s="115" t="s">
        <v>900</v>
      </c>
    </row>
    <row r="12" spans="1:1" ht="12.75" x14ac:dyDescent="0.2">
      <c r="A12" s="115" t="s">
        <v>4253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6F31-A84D-4876-9C42-000494C063B6}">
  <sheetPr>
    <pageSetUpPr fitToPage="1"/>
  </sheetPr>
  <dimension ref="A1:E25"/>
  <sheetViews>
    <sheetView showGridLines="0" topLeftCell="A37" workbookViewId="0">
      <selection activeCell="B33" sqref="B33"/>
    </sheetView>
  </sheetViews>
  <sheetFormatPr baseColWidth="10" defaultColWidth="13.33203125" defaultRowHeight="11.25" customHeight="1" x14ac:dyDescent="0.2"/>
  <cols>
    <col min="1" max="1" width="20.1640625" style="176" bestFit="1" customWidth="1"/>
    <col min="2" max="2" width="35.5" style="176" customWidth="1"/>
    <col min="3" max="5" width="20.83203125" style="176" customWidth="1"/>
    <col min="6" max="16384" width="13.33203125" style="176"/>
  </cols>
  <sheetData>
    <row r="1" spans="1:5" ht="39.950000000000003" customHeight="1" x14ac:dyDescent="0.2">
      <c r="A1" s="917" t="s">
        <v>4254</v>
      </c>
      <c r="B1" s="918"/>
      <c r="C1" s="918"/>
      <c r="D1" s="919"/>
      <c r="E1" s="757"/>
    </row>
    <row r="2" spans="1:5" x14ac:dyDescent="0.2">
      <c r="A2" s="758" t="s">
        <v>4255</v>
      </c>
      <c r="B2" s="758" t="s">
        <v>4256</v>
      </c>
      <c r="C2" s="917" t="s">
        <v>4257</v>
      </c>
      <c r="D2" s="919"/>
      <c r="E2" s="759" t="s">
        <v>4258</v>
      </c>
    </row>
    <row r="3" spans="1:5" x14ac:dyDescent="0.2">
      <c r="A3" s="758"/>
      <c r="B3" s="758"/>
      <c r="C3" s="760" t="s">
        <v>708</v>
      </c>
      <c r="D3" s="760" t="s">
        <v>735</v>
      </c>
      <c r="E3" s="759"/>
    </row>
    <row r="4" spans="1:5" x14ac:dyDescent="0.2">
      <c r="A4" s="761"/>
      <c r="B4" s="761"/>
      <c r="C4" s="762"/>
      <c r="D4" s="762"/>
      <c r="E4" s="762"/>
    </row>
    <row r="5" spans="1:5" x14ac:dyDescent="0.2">
      <c r="A5" s="761"/>
      <c r="B5" s="761"/>
      <c r="C5" s="762"/>
      <c r="D5" s="762"/>
      <c r="E5" s="762"/>
    </row>
    <row r="6" spans="1:5" x14ac:dyDescent="0.2">
      <c r="A6" s="761"/>
      <c r="B6" s="761"/>
      <c r="C6" s="762"/>
      <c r="D6" s="762"/>
      <c r="E6" s="762"/>
    </row>
    <row r="7" spans="1:5" x14ac:dyDescent="0.2">
      <c r="A7" s="761"/>
      <c r="B7" s="761"/>
      <c r="C7" s="762"/>
      <c r="D7" s="762"/>
      <c r="E7" s="762"/>
    </row>
    <row r="8" spans="1:5" x14ac:dyDescent="0.2">
      <c r="A8" s="761"/>
      <c r="B8" s="761"/>
      <c r="C8" s="762"/>
      <c r="D8" s="762"/>
      <c r="E8" s="762"/>
    </row>
    <row r="9" spans="1:5" x14ac:dyDescent="0.2">
      <c r="A9" s="761"/>
      <c r="B9" s="761" t="s">
        <v>130</v>
      </c>
      <c r="C9" s="762"/>
      <c r="D9" s="762"/>
      <c r="E9" s="762"/>
    </row>
    <row r="10" spans="1:5" x14ac:dyDescent="0.2">
      <c r="A10" s="761"/>
      <c r="B10" s="761"/>
      <c r="C10" s="762"/>
      <c r="D10" s="762"/>
      <c r="E10" s="762"/>
    </row>
    <row r="11" spans="1:5" x14ac:dyDescent="0.2">
      <c r="A11" s="761"/>
      <c r="B11" s="761"/>
      <c r="C11" s="762"/>
      <c r="D11" s="762"/>
      <c r="E11" s="762"/>
    </row>
    <row r="12" spans="1:5" x14ac:dyDescent="0.2">
      <c r="A12" s="761"/>
      <c r="B12" s="761"/>
      <c r="C12" s="762"/>
      <c r="D12" s="762"/>
      <c r="E12" s="762"/>
    </row>
    <row r="13" spans="1:5" x14ac:dyDescent="0.2">
      <c r="A13" s="761"/>
      <c r="B13" s="761"/>
      <c r="C13" s="762"/>
      <c r="D13" s="762"/>
      <c r="E13" s="762"/>
    </row>
    <row r="14" spans="1:5" x14ac:dyDescent="0.2">
      <c r="A14" s="761"/>
      <c r="B14" s="761"/>
      <c r="C14" s="762"/>
      <c r="D14" s="762"/>
      <c r="E14" s="762"/>
    </row>
    <row r="15" spans="1:5" x14ac:dyDescent="0.2">
      <c r="A15" s="761"/>
      <c r="B15" s="761"/>
      <c r="C15" s="762"/>
      <c r="D15" s="762"/>
      <c r="E15" s="762"/>
    </row>
    <row r="16" spans="1:5" x14ac:dyDescent="0.2">
      <c r="A16" s="761"/>
      <c r="B16" s="761"/>
      <c r="C16" s="762"/>
      <c r="D16" s="762"/>
      <c r="E16" s="762"/>
    </row>
    <row r="17" spans="1:5" x14ac:dyDescent="0.2">
      <c r="A17" s="761"/>
      <c r="B17" s="761"/>
      <c r="C17" s="762"/>
      <c r="D17" s="762"/>
      <c r="E17" s="762"/>
    </row>
    <row r="18" spans="1:5" x14ac:dyDescent="0.2">
      <c r="A18" s="761"/>
      <c r="B18" s="761"/>
      <c r="C18" s="762"/>
      <c r="D18" s="762"/>
      <c r="E18" s="762"/>
    </row>
    <row r="19" spans="1:5" x14ac:dyDescent="0.2">
      <c r="A19" s="761"/>
      <c r="B19" s="761"/>
      <c r="C19" s="762"/>
      <c r="D19" s="762"/>
      <c r="E19" s="762"/>
    </row>
    <row r="20" spans="1:5" x14ac:dyDescent="0.2">
      <c r="A20" s="761"/>
      <c r="B20" s="761"/>
      <c r="C20" s="762"/>
      <c r="D20" s="762"/>
      <c r="E20" s="762"/>
    </row>
    <row r="21" spans="1:5" x14ac:dyDescent="0.2">
      <c r="A21" s="761"/>
      <c r="B21" s="761"/>
      <c r="C21" s="762"/>
      <c r="D21" s="762"/>
      <c r="E21" s="762"/>
    </row>
    <row r="22" spans="1:5" x14ac:dyDescent="0.2">
      <c r="A22" s="761"/>
      <c r="B22" s="761"/>
      <c r="C22" s="762"/>
      <c r="D22" s="762"/>
      <c r="E22" s="762"/>
    </row>
    <row r="23" spans="1:5" x14ac:dyDescent="0.2">
      <c r="A23" s="761"/>
      <c r="B23" s="761"/>
      <c r="C23" s="762"/>
      <c r="D23" s="762"/>
      <c r="E23" s="762"/>
    </row>
    <row r="24" spans="1:5" x14ac:dyDescent="0.2">
      <c r="A24" s="761"/>
      <c r="B24" s="761"/>
      <c r="C24" s="762"/>
      <c r="D24" s="762"/>
      <c r="E24" s="762"/>
    </row>
    <row r="25" spans="1:5" x14ac:dyDescent="0.2">
      <c r="A25" s="761"/>
      <c r="B25" s="761"/>
      <c r="C25" s="762"/>
      <c r="D25" s="762"/>
      <c r="E25" s="762"/>
    </row>
  </sheetData>
  <mergeCells count="2">
    <mergeCell ref="A1:D1"/>
    <mergeCell ref="C2:D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EA0F-C38A-4E77-AB1A-CFD6620C809E}">
  <sheetPr codeName="Sheet5"/>
  <dimension ref="A1:B2020"/>
  <sheetViews>
    <sheetView workbookViewId="0">
      <selection activeCell="B4" sqref="B4"/>
    </sheetView>
  </sheetViews>
  <sheetFormatPr baseColWidth="10" defaultColWidth="11.6640625" defaultRowHeight="11.25" x14ac:dyDescent="0.2"/>
  <sheetData>
    <row r="1" spans="1:2" x14ac:dyDescent="0.2">
      <c r="A1" s="83"/>
      <c r="B1" s="83"/>
    </row>
    <row r="2020" spans="1:1" x14ac:dyDescent="0.2">
      <c r="A2020" s="105" t="s">
        <v>124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7AE5-FE2E-4A3D-91BF-DE10CDCBC453}">
  <sheetPr codeName="Sheet6">
    <pageSetUpPr fitToPage="1"/>
  </sheetPr>
  <dimension ref="A1:D32"/>
  <sheetViews>
    <sheetView zoomScaleSheetLayoutView="70" workbookViewId="0">
      <pane ySplit="2" topLeftCell="A18" activePane="bottomLeft" state="frozen"/>
      <selection pane="bottomLeft" activeCell="B34" sqref="B34"/>
    </sheetView>
  </sheetViews>
  <sheetFormatPr baseColWidth="10" defaultColWidth="12" defaultRowHeight="11.25" x14ac:dyDescent="0.2"/>
  <cols>
    <col min="1" max="1" width="65.83203125" style="68" customWidth="1"/>
    <col min="2" max="2" width="55.83203125" style="68" customWidth="1"/>
    <col min="3" max="16384" width="12" style="68"/>
  </cols>
  <sheetData>
    <row r="1" spans="1:2" ht="39.950000000000003" customHeight="1" x14ac:dyDescent="0.2">
      <c r="A1" s="12" t="s">
        <v>125</v>
      </c>
      <c r="B1" s="4"/>
    </row>
    <row r="2" spans="1:2" ht="15" customHeight="1" x14ac:dyDescent="0.2">
      <c r="A2" s="106" t="s">
        <v>126</v>
      </c>
      <c r="B2" s="106" t="s">
        <v>127</v>
      </c>
    </row>
    <row r="3" spans="1:2" x14ac:dyDescent="0.2">
      <c r="A3" s="107" t="s">
        <v>128</v>
      </c>
      <c r="B3" s="108"/>
    </row>
    <row r="4" spans="1:2" x14ac:dyDescent="0.2">
      <c r="A4" s="46"/>
      <c r="B4" s="108"/>
    </row>
    <row r="5" spans="1:2" x14ac:dyDescent="0.2">
      <c r="A5" s="109"/>
      <c r="B5" s="108"/>
    </row>
    <row r="6" spans="1:2" x14ac:dyDescent="0.2">
      <c r="A6" s="109"/>
      <c r="B6" s="108"/>
    </row>
    <row r="7" spans="1:2" x14ac:dyDescent="0.2">
      <c r="A7" s="109"/>
      <c r="B7" s="108"/>
    </row>
    <row r="8" spans="1:2" x14ac:dyDescent="0.2">
      <c r="A8" s="46"/>
      <c r="B8" s="108"/>
    </row>
    <row r="9" spans="1:2" x14ac:dyDescent="0.2">
      <c r="A9" s="107" t="s">
        <v>129</v>
      </c>
      <c r="B9" s="108"/>
    </row>
    <row r="10" spans="1:2" x14ac:dyDescent="0.2">
      <c r="A10" s="46"/>
      <c r="B10" s="108"/>
    </row>
    <row r="11" spans="1:2" x14ac:dyDescent="0.2">
      <c r="A11" s="109" t="s">
        <v>130</v>
      </c>
      <c r="B11" s="108"/>
    </row>
    <row r="12" spans="1:2" x14ac:dyDescent="0.2">
      <c r="A12" s="109"/>
      <c r="B12" s="108"/>
    </row>
    <row r="13" spans="1:2" x14ac:dyDescent="0.2">
      <c r="A13" s="109"/>
      <c r="B13" s="108"/>
    </row>
    <row r="14" spans="1:2" x14ac:dyDescent="0.2">
      <c r="A14" s="46"/>
      <c r="B14" s="110"/>
    </row>
    <row r="15" spans="1:2" x14ac:dyDescent="0.2">
      <c r="A15" s="107" t="s">
        <v>131</v>
      </c>
      <c r="B15" s="108"/>
    </row>
    <row r="16" spans="1:2" x14ac:dyDescent="0.2">
      <c r="A16" s="46"/>
      <c r="B16" s="108"/>
    </row>
    <row r="17" spans="1:4" x14ac:dyDescent="0.2">
      <c r="A17" s="109"/>
      <c r="B17" s="111"/>
    </row>
    <row r="18" spans="1:4" x14ac:dyDescent="0.2">
      <c r="A18" s="109"/>
      <c r="B18" s="108"/>
    </row>
    <row r="19" spans="1:4" x14ac:dyDescent="0.2">
      <c r="A19" s="109"/>
      <c r="B19" s="108"/>
    </row>
    <row r="20" spans="1:4" x14ac:dyDescent="0.2">
      <c r="A20" s="46"/>
      <c r="B20" s="108"/>
    </row>
    <row r="21" spans="1:4" x14ac:dyDescent="0.2">
      <c r="A21" s="107" t="s">
        <v>132</v>
      </c>
      <c r="B21" s="108"/>
    </row>
    <row r="22" spans="1:4" x14ac:dyDescent="0.2">
      <c r="A22" s="46"/>
      <c r="B22" s="108"/>
    </row>
    <row r="23" spans="1:4" x14ac:dyDescent="0.2">
      <c r="A23" s="109"/>
      <c r="B23" s="108"/>
      <c r="D23" s="112"/>
    </row>
    <row r="24" spans="1:4" x14ac:dyDescent="0.2">
      <c r="A24" s="109"/>
      <c r="B24" s="108"/>
    </row>
    <row r="25" spans="1:4" x14ac:dyDescent="0.2">
      <c r="A25" s="109"/>
      <c r="B25" s="108"/>
    </row>
    <row r="26" spans="1:4" x14ac:dyDescent="0.2">
      <c r="A26" s="46"/>
      <c r="B26" s="108"/>
    </row>
    <row r="27" spans="1:4" x14ac:dyDescent="0.2">
      <c r="A27" s="107" t="s">
        <v>133</v>
      </c>
      <c r="B27" s="108"/>
    </row>
    <row r="28" spans="1:4" x14ac:dyDescent="0.2">
      <c r="A28" s="107"/>
      <c r="B28" s="108"/>
    </row>
    <row r="29" spans="1:4" x14ac:dyDescent="0.2">
      <c r="A29" s="107"/>
      <c r="B29" s="108"/>
    </row>
    <row r="30" spans="1:4" x14ac:dyDescent="0.2">
      <c r="A30" s="46"/>
      <c r="B30" s="108"/>
    </row>
    <row r="31" spans="1:4" x14ac:dyDescent="0.2">
      <c r="A31" s="46"/>
      <c r="B31" s="108"/>
    </row>
    <row r="32" spans="1:4" x14ac:dyDescent="0.2">
      <c r="A32" s="64"/>
      <c r="B32" s="113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5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5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5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500-000003000000}"/>
  </dataValidations>
  <pageMargins left="0.7" right="0.7" top="0.75" bottom="0.75" header="0.3" footer="0.3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A408398-FBA5-4E42-8230-0E8459334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72</vt:i4>
      </vt:variant>
      <vt:variant>
        <vt:lpstr>Rangos con nombre</vt:lpstr>
      </vt:variant>
      <vt:variant>
        <vt:i4>200</vt:i4>
      </vt:variant>
    </vt:vector>
  </HeadingPairs>
  <TitlesOfParts>
    <vt:vector size="272" baseType="lpstr">
      <vt:lpstr>ESF (2)</vt:lpstr>
      <vt:lpstr>ACT (2)</vt:lpstr>
      <vt:lpstr>VHP (2)</vt:lpstr>
      <vt:lpstr>CSF</vt:lpstr>
      <vt:lpstr>EFE</vt:lpstr>
      <vt:lpstr>EAA</vt:lpstr>
      <vt:lpstr>ADP</vt:lpstr>
      <vt:lpstr>Hoja1</vt:lpstr>
      <vt:lpstr>IPC</vt:lpstr>
      <vt:lpstr>Notas a los Edos Financieros</vt:lpstr>
      <vt:lpstr>ESF</vt:lpstr>
      <vt:lpstr>ACT</vt:lpstr>
      <vt:lpstr>VHP</vt:lpstr>
      <vt:lpstr>EFE (2)</vt:lpstr>
      <vt:lpstr>Conciliacion_Ig</vt:lpstr>
      <vt:lpstr>Conciliacion_Eg</vt:lpstr>
      <vt:lpstr>Memoria</vt:lpstr>
      <vt:lpstr>Memoria (I)</vt:lpstr>
      <vt:lpstr>EAI</vt:lpstr>
      <vt:lpstr>COG</vt:lpstr>
      <vt:lpstr>CTG</vt:lpstr>
      <vt:lpstr>CA</vt:lpstr>
      <vt:lpstr>CFG</vt:lpstr>
      <vt:lpstr>ENT</vt:lpstr>
      <vt:lpstr>IND</vt:lpstr>
      <vt:lpstr>FFF</vt:lpstr>
      <vt:lpstr>GCP</vt:lpstr>
      <vt:lpstr>PPI</vt:lpstr>
      <vt:lpstr>INR</vt:lpstr>
      <vt:lpstr>Hoja1 (2)</vt:lpstr>
      <vt:lpstr>0334_RED</vt:lpstr>
      <vt:lpstr>Muebles_Contable</vt:lpstr>
      <vt:lpstr>Inmuebles_Contable</vt:lpstr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Hoja1 (3)</vt:lpstr>
      <vt:lpstr>Guia</vt:lpstr>
      <vt:lpstr>IPF</vt:lpstr>
      <vt:lpstr>RCTAB</vt:lpstr>
      <vt:lpstr>Hoja1 (4)</vt:lpstr>
      <vt:lpstr>MPASUB</vt:lpstr>
      <vt:lpstr>Instructivo_MPASUB</vt:lpstr>
      <vt:lpstr>DGF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FFF!Área_de_impresión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lastPrinted>2021-01-08T21:17:23Z</cp:lastPrinted>
  <dcterms:created xsi:type="dcterms:W3CDTF">2012-12-11T20:26:08Z</dcterms:created>
  <dcterms:modified xsi:type="dcterms:W3CDTF">2022-11-03T16:20:55Z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